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240" yWindow="105" windowWidth="14805" windowHeight="8010" activeTab="0"/>
  </bookViews>
  <sheets>
    <sheet name="NPS" sheetId="2" r:id="rId1"/>
  </sheets>
  <definedNames>
    <definedName name="_xlnm._FilterDatabase" localSheetId="0" hidden="1">NPS!$B$4:$B$87</definedName>
    <definedName name="_xlnm._FilterDatabase" localSheetId="0" hidden="1">NPS!$B$4:$B$87</definedName>
    <definedName name="_xlnm.Print_Area" localSheetId="0">NPS!$A$1:$T$89</definedName>
  </definedNames>
  <calcPr concurrentCalc="0" calcId="124519"/>
</workbook>
</file>

<file path=xl/sharedStrings.xml><?xml version="1.0" encoding="utf-8"?>
<sst xmlns="http://schemas.openxmlformats.org/spreadsheetml/2006/main" uniqueCount="21" count="21">
  <si>
    <t>S.No.</t>
  </si>
  <si>
    <t>Month</t>
  </si>
  <si>
    <t>Due</t>
  </si>
  <si>
    <t>DRAWN</t>
  </si>
  <si>
    <t>DIFFERENCE</t>
  </si>
  <si>
    <t>TOTAL DEDUCTION</t>
  </si>
  <si>
    <t>NET AMMOUNT</t>
  </si>
  <si>
    <t>BASIC</t>
  </si>
  <si>
    <t>DA</t>
  </si>
  <si>
    <t>HRA</t>
  </si>
  <si>
    <t>TOTAL</t>
  </si>
  <si>
    <t>ITAX</t>
  </si>
  <si>
    <t>TV NUMBER           &amp; DATE</t>
  </si>
  <si>
    <t>Govt. Sr. Secondary School, Gordhanpura Atru Baran</t>
  </si>
  <si>
    <t>GPF 2004</t>
  </si>
  <si>
    <t>CM CORONA</t>
  </si>
  <si>
    <t>AREAR 20-03-2023 TO 30-06-2023</t>
  </si>
  <si>
    <t>Parmanand Meghwal, Lecturer</t>
  </si>
  <si>
    <t>Parmanand Meghwal, Lecture</t>
  </si>
  <si>
    <t>BAJRANG BUGALIYA, Lecturer</t>
  </si>
  <si>
    <t>Govt. Sr. Secondary School,Netiyas Parbatsar</t>
  </si>
</sst>
</file>

<file path=xl/styles.xml><?xml version="1.0" encoding="utf-8"?>
<styleSheet xmlns="http://schemas.openxmlformats.org/spreadsheetml/2006/main">
  <numFmts count="3">
    <numFmt numFmtId="0" formatCode="General"/>
    <numFmt numFmtId="17" formatCode="mmm-yy"/>
    <numFmt numFmtId="1" formatCode="0"/>
  </numFmts>
  <fonts count="13">
    <font>
      <name val="Calibri"/>
      <sz val="11"/>
    </font>
    <font>
      <name val="Arial"/>
      <sz val="10"/>
    </font>
    <font>
      <name val="Calibri"/>
      <b/>
      <sz val="28"/>
    </font>
    <font>
      <name val="DevLys 010"/>
      <sz val="36"/>
    </font>
    <font>
      <name val="Goudy Old Style"/>
      <sz val="20"/>
    </font>
    <font>
      <name val="Goudy Old Style"/>
      <sz val="18"/>
    </font>
    <font>
      <name val="Calibri"/>
      <b/>
      <sz val="20"/>
    </font>
    <font>
      <name val="Goudy Old Style"/>
      <b/>
      <sz val="20"/>
    </font>
    <font>
      <name val="Arial"/>
      <b/>
      <sz val="12"/>
    </font>
    <font>
      <name val="Arial"/>
      <b/>
      <sz val="8"/>
    </font>
    <font>
      <name val="Calibri"/>
      <b/>
      <sz val="12"/>
      <color rgb="FF000000"/>
    </font>
    <font>
      <name val="Arial"/>
      <sz val="9"/>
    </font>
    <font>
      <name val="Arial"/>
      <b/>
      <sz val="9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EF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4BACC6"/>
      </left>
      <right style="thin">
        <color rgb="FF4BACC6"/>
      </right>
      <top style="thin">
        <color rgb="FF4BACC6"/>
      </top>
      <bottom style="thin">
        <color rgb="FF4BACC6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  <protection locked="1" hidden="1"/>
    </xf>
    <xf numFmtId="0" fontId="1" fillId="2" borderId="0" xfId="0" applyFont="1" applyFill="1" applyAlignment="1">
      <alignment horizontal="left" vertical="center"/>
      <protection locked="1" hidden="1"/>
    </xf>
    <xf numFmtId="0" fontId="2" fillId="3" borderId="1" xfId="0" applyFont="1" applyFill="1" applyBorder="1" applyAlignment="1">
      <alignment horizontal="center" vertical="center"/>
      <protection locked="0" hidden="1"/>
    </xf>
    <xf numFmtId="0" fontId="3" fillId="2" borderId="0" xfId="0" applyFont="1" applyFill="1" applyBorder="1" applyAlignment="1">
      <alignment horizontal="center" vertical="center"/>
      <protection locked="1" hidden="1"/>
    </xf>
    <xf numFmtId="0" fontId="4" fillId="3" borderId="1" xfId="0" applyFont="1" applyFill="1" applyBorder="1" applyAlignment="1">
      <alignment horizontal="center" vertical="center"/>
      <protection locked="0" hidden="0"/>
    </xf>
    <xf numFmtId="0" fontId="5" fillId="2" borderId="0" xfId="0" applyFont="1" applyFill="1" applyBorder="1" applyAlignment="1">
      <alignment horizontal="center" vertical="center"/>
      <protection locked="1" hidden="1"/>
    </xf>
    <xf numFmtId="0" fontId="6" fillId="3" borderId="2" xfId="0" applyFont="1" applyFill="1" applyBorder="1" applyAlignment="1">
      <alignment horizontal="left" vertical="center"/>
      <protection locked="0" hidden="1"/>
    </xf>
    <xf numFmtId="0" fontId="7" fillId="2" borderId="0" xfId="0" applyFont="1" applyFill="1" applyBorder="1" applyAlignment="1">
      <alignment horizontal="left" vertical="center"/>
      <protection locked="1" hidden="1"/>
    </xf>
    <xf numFmtId="0" fontId="8" fillId="3" borderId="3" xfId="0" applyFont="1" applyFill="1" applyBorder="1" applyAlignment="1">
      <alignment horizontal="center" vertical="center" textRotation="90"/>
      <protection locked="0" hidden="1"/>
    </xf>
    <xf numFmtId="0" fontId="8" fillId="4" borderId="3" xfId="0" applyFont="1" applyFill="1" applyBorder="1" applyAlignment="1">
      <alignment horizontal="center" vertical="center"/>
      <protection locked="0" hidden="1"/>
    </xf>
    <xf numFmtId="0" fontId="8" fillId="3" borderId="3" xfId="0" applyFont="1" applyFill="1" applyBorder="1" applyAlignment="1">
      <alignment horizontal="center" vertical="center"/>
      <protection locked="0" hidden="1"/>
    </xf>
    <xf numFmtId="0" fontId="8" fillId="3" borderId="3" xfId="0" applyFont="1" applyFill="1" applyBorder="1" applyAlignment="1">
      <alignment horizontal="center" vertical="top" wrapText="1"/>
      <protection locked="0" hidden="1"/>
    </xf>
    <xf numFmtId="0" fontId="9" fillId="2" borderId="0" xfId="0" applyFont="1" applyFill="1" applyBorder="1" applyAlignment="1">
      <alignment horizontal="center" vertical="center" wrapText="1"/>
      <protection locked="1" hidden="1"/>
    </xf>
    <xf numFmtId="0" fontId="10" fillId="4" borderId="3" xfId="0" applyFont="1" applyFill="1" applyBorder="1" applyAlignment="1">
      <alignment vertical="bottom"/>
    </xf>
    <xf numFmtId="0" fontId="8" fillId="3" borderId="3" xfId="0" applyFont="1" applyFill="1" applyBorder="1" applyAlignment="1">
      <alignment horizontal="center" vertical="center"/>
      <protection locked="0" hidden="1"/>
    </xf>
    <xf numFmtId="0" fontId="11" fillId="3" borderId="3" xfId="0" applyFont="1" applyFill="1" applyBorder="1" applyAlignment="1">
      <alignment horizontal="center" vertical="center"/>
      <protection locked="1" hidden="1"/>
    </xf>
    <xf numFmtId="17" fontId="11" fillId="3" borderId="3" xfId="0" applyNumberFormat="1" applyFont="1" applyFill="1" applyBorder="1" applyAlignment="1">
      <alignment horizontal="left" vertical="center"/>
      <protection locked="1" hidden="1"/>
    </xf>
    <xf numFmtId="1" fontId="11" fillId="3" borderId="3" xfId="0" applyNumberFormat="1" applyFont="1" applyFill="1" applyBorder="1" applyAlignment="1">
      <alignment horizontal="center" vertical="center"/>
      <protection locked="1" hidden="1"/>
    </xf>
    <xf numFmtId="1" fontId="11" fillId="3" borderId="3" xfId="0" applyNumberFormat="1" applyFont="1" applyFill="1" applyBorder="1" applyAlignment="1">
      <alignment horizontal="left" vertical="center"/>
      <protection locked="1" hidden="1"/>
    </xf>
    <xf numFmtId="1" fontId="11" fillId="2" borderId="0" xfId="0" applyNumberFormat="1" applyFont="1" applyFill="1" applyBorder="1">
      <alignment vertical="center"/>
      <protection locked="1" hidden="1"/>
    </xf>
    <xf numFmtId="0" fontId="11" fillId="3" borderId="4" xfId="0" applyFont="1" applyFill="1" applyBorder="1" applyAlignment="1">
      <alignment horizontal="center" vertical="center"/>
      <protection locked="1" hidden="1"/>
    </xf>
    <xf numFmtId="17" fontId="11" fillId="3" borderId="4" xfId="0" applyNumberFormat="1" applyFont="1" applyFill="1" applyBorder="1" applyAlignment="1">
      <alignment horizontal="left" vertical="center"/>
      <protection locked="1" hidden="1"/>
    </xf>
    <xf numFmtId="1" fontId="11" fillId="3" borderId="4" xfId="0" applyNumberFormat="1" applyFont="1" applyFill="1" applyBorder="1" applyAlignment="1">
      <alignment horizontal="center" vertical="center"/>
      <protection locked="1" hidden="1"/>
    </xf>
    <xf numFmtId="1" fontId="11" fillId="3" borderId="4" xfId="0" applyNumberFormat="1" applyFont="1" applyFill="1" applyBorder="1" applyAlignment="1">
      <alignment horizontal="left" vertical="center"/>
      <protection locked="1" hidden="1"/>
    </xf>
    <xf numFmtId="0" fontId="11" fillId="3" borderId="5" xfId="0" applyFont="1" applyFill="1" applyBorder="1" applyAlignment="1">
      <alignment horizontal="center" vertical="center"/>
      <protection locked="1" hidden="1"/>
    </xf>
    <xf numFmtId="17" fontId="11" fillId="3" borderId="5" xfId="0" applyNumberFormat="1" applyFont="1" applyFill="1" applyBorder="1" applyAlignment="1">
      <alignment horizontal="left" vertical="center"/>
      <protection locked="1" hidden="1"/>
    </xf>
    <xf numFmtId="1" fontId="11" fillId="3" borderId="5" xfId="0" applyNumberFormat="1" applyFont="1" applyFill="1" applyBorder="1" applyAlignment="1">
      <alignment horizontal="center" vertical="center"/>
      <protection locked="1" hidden="1"/>
    </xf>
    <xf numFmtId="1" fontId="11" fillId="3" borderId="5" xfId="0" applyNumberFormat="1" applyFont="1" applyFill="1" applyBorder="1" applyAlignment="1">
      <alignment horizontal="left" vertical="center"/>
      <protection locked="1" hidden="1"/>
    </xf>
    <xf numFmtId="0" fontId="8" fillId="3" borderId="5" xfId="0" applyFont="1" applyFill="1" applyBorder="1" applyAlignment="1">
      <alignment horizontal="center" vertical="center"/>
      <protection locked="1" hidden="1"/>
    </xf>
    <xf numFmtId="17" fontId="8" fillId="3" borderId="5" xfId="0" applyNumberFormat="1" applyFont="1" applyFill="1" applyBorder="1" applyAlignment="1">
      <alignment horizontal="left" vertical="center"/>
      <protection locked="1" hidden="1"/>
    </xf>
    <xf numFmtId="1" fontId="8" fillId="3" borderId="5" xfId="0" applyNumberFormat="1" applyFont="1" applyFill="1" applyBorder="1" applyAlignment="1">
      <alignment horizontal="center" vertical="center"/>
      <protection locked="1" hidden="1"/>
    </xf>
    <xf numFmtId="1" fontId="8" fillId="3" borderId="3" xfId="0" applyNumberFormat="1" applyFont="1" applyFill="1" applyBorder="1" applyAlignment="1">
      <alignment horizontal="center" vertical="center"/>
      <protection locked="1" hidden="1"/>
    </xf>
    <xf numFmtId="1" fontId="8" fillId="3" borderId="5" xfId="0" applyNumberFormat="1" applyFont="1" applyFill="1" applyBorder="1" applyAlignment="1">
      <alignment horizontal="left" vertical="center"/>
      <protection locked="1" hidden="1"/>
    </xf>
    <xf numFmtId="0" fontId="8" fillId="3" borderId="5" xfId="0" applyFont="1" applyFill="1" applyBorder="1" applyAlignment="1">
      <alignment horizontal="center" vertical="center"/>
      <protection locked="1" hidden="1"/>
    </xf>
    <xf numFmtId="0" fontId="8" fillId="3" borderId="5" xfId="0" applyFont="1" applyFill="1" applyBorder="1" applyAlignment="1">
      <alignment horizontal="center" vertical="center" textRotation="90"/>
      <protection locked="1" hidden="1"/>
    </xf>
    <xf numFmtId="0" fontId="8" fillId="3" borderId="5" xfId="0" applyFont="1" applyFill="1" applyBorder="1" applyAlignment="1">
      <alignment horizontal="left" vertical="center" textRotation="90"/>
      <protection locked="1" hidden="1"/>
    </xf>
    <xf numFmtId="1" fontId="12" fillId="2" borderId="0" xfId="0" applyNumberFormat="1" applyFont="1" applyFill="1" applyBorder="1" applyAlignment="1">
      <alignment horizontal="center" vertical="center" textRotation="90"/>
      <protection locked="1" hidden="1"/>
    </xf>
    <xf numFmtId="0" fontId="1" fillId="3" borderId="0" xfId="0" applyFont="1" applyFill="1">
      <alignment vertical="center"/>
      <protection locked="1" hidden="1"/>
    </xf>
    <xf numFmtId="0" fontId="1" fillId="3" borderId="0" xfId="0" applyFont="1" applyFill="1" applyAlignment="1">
      <alignment horizontal="left" vertical="center"/>
      <protection locked="1" hidden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252124</xdr:colOff>
      <xdr:row>87</xdr:row>
      <xdr:rowOff>0</xdr:rowOff>
    </xdr:from>
    <xdr:to>
      <xdr:col>3</xdr:col>
      <xdr:colOff>451697</xdr:colOff>
      <xdr:row>88</xdr:row>
      <xdr:rowOff>94877</xdr:rowOff>
    </xdr:to>
    <xdr:sp macro="" textlink="">
      <xdr:nvSpPr>
        <xdr:cNvPr id="2" name=" "/>
        <xdr:cNvSpPr txBox="1"/>
      </xdr:nvSpPr>
      <xdr:spPr>
        <a:xfrm>
          <a:off x="1633855" y="26469976"/>
          <a:ext cx="194162" cy="25688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94"/>
  <sheetViews>
    <sheetView tabSelected="1" workbookViewId="0" zoomScale="54">
      <pane ySplit="5" topLeftCell="A44" state="frozen" activePane="bottomLeft"/>
      <selection pane="bottomLeft" activeCell="K217" sqref="K217"/>
    </sheetView>
  </sheetViews>
  <sheetFormatPr defaultRowHeight="12.75" defaultColWidth="10"/>
  <cols>
    <col min="1" max="1" customWidth="1" width="5.7109375" style="1"/>
    <col min="2" max="2" customWidth="1" width="9.0" style="2"/>
    <col min="3" max="3" customWidth="1" bestFit="1" width="9.285156" style="1"/>
    <col min="4" max="4" customWidth="1" width="8.140625" style="1"/>
    <col min="5" max="5" customWidth="1" width="8.285156" style="1"/>
    <col min="6" max="6" customWidth="1" width="10.0" style="1"/>
    <col min="7" max="7" customWidth="1" bestFit="1" width="9.285156" style="1"/>
    <col min="8" max="8" customWidth="1" width="8.425781" style="1"/>
    <col min="9" max="9" customWidth="1" width="8.140625" style="1"/>
    <col min="10" max="10" customWidth="1" width="10.425781" style="1"/>
    <col min="11" max="13" customWidth="1" bestFit="1" width="9.285156" style="1"/>
    <col min="14" max="14" customWidth="1" width="10.140625" style="1"/>
    <col min="15" max="15" customWidth="1" width="7.140625" style="1"/>
    <col min="16" max="16" customWidth="1" width="7.0" style="1"/>
    <col min="17" max="17" customWidth="1" width="9.140625" style="1"/>
    <col min="18" max="18" customWidth="1" width="11.855469" style="1"/>
    <col min="19" max="19" customWidth="1" width="11.5703125" style="1"/>
    <col min="20" max="20" customWidth="1" width="13.855469" style="1"/>
    <col min="21" max="16384" customWidth="0" width="9.140625" style="1"/>
  </cols>
  <sheetData>
    <row r="1" spans="8:8" ht="57.75" customHeight="1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</row>
    <row r="2" spans="8:8" ht="33.75" customHeight="1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8:8" ht="27.65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</row>
    <row r="4" spans="8:8" ht="33.0" customHeight="1">
      <c r="A4" s="9" t="s">
        <v>0</v>
      </c>
      <c r="B4" s="10" t="s">
        <v>1</v>
      </c>
      <c r="C4" s="11" t="s">
        <v>2</v>
      </c>
      <c r="D4" s="11"/>
      <c r="E4" s="11"/>
      <c r="F4" s="11"/>
      <c r="G4" s="11" t="s">
        <v>3</v>
      </c>
      <c r="H4" s="11"/>
      <c r="I4" s="11"/>
      <c r="J4" s="11"/>
      <c r="K4" s="11" t="s">
        <v>4</v>
      </c>
      <c r="L4" s="11"/>
      <c r="M4" s="11"/>
      <c r="N4" s="11"/>
      <c r="O4" s="12" t="s">
        <v>14</v>
      </c>
      <c r="P4" s="12" t="s">
        <v>11</v>
      </c>
      <c r="Q4" s="12" t="s">
        <v>15</v>
      </c>
      <c r="R4" s="12" t="s">
        <v>5</v>
      </c>
      <c r="S4" s="12" t="s">
        <v>6</v>
      </c>
      <c r="T4" s="12" t="s">
        <v>12</v>
      </c>
      <c r="U4" s="13"/>
      <c r="V4" s="13"/>
    </row>
    <row r="5" spans="8:8" ht="28.5" customHeight="1">
      <c r="A5" s="9"/>
      <c r="B5" s="14"/>
      <c r="C5" s="15" t="s">
        <v>7</v>
      </c>
      <c r="D5" s="15" t="s">
        <v>8</v>
      </c>
      <c r="E5" s="15" t="s">
        <v>9</v>
      </c>
      <c r="F5" s="15" t="s">
        <v>10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7</v>
      </c>
      <c r="L5" s="15" t="s">
        <v>8</v>
      </c>
      <c r="M5" s="15" t="s">
        <v>9</v>
      </c>
      <c r="N5" s="15" t="s">
        <v>10</v>
      </c>
      <c r="O5" s="12"/>
      <c r="P5" s="12"/>
      <c r="Q5" s="12"/>
      <c r="R5" s="12"/>
      <c r="S5" s="12"/>
      <c r="T5" s="12"/>
      <c r="U5" s="13"/>
      <c r="V5" s="13"/>
    </row>
    <row r="6" spans="8:8" hidden="1">
      <c r="A6" s="16">
        <f>SUBTOTAL(3,$B$6:B6)</f>
        <v>0.0</v>
      </c>
      <c r="B6" s="17">
        <v>42736.0</v>
      </c>
      <c r="C6" s="16">
        <v>59500.0</v>
      </c>
      <c r="D6" s="18">
        <f t="shared" si="0" ref="D6:D11">ROUND(C6*4/100,0)</f>
        <v>2380.0</v>
      </c>
      <c r="E6" s="16">
        <f>ROUND((C6*8/100),0)</f>
        <v>4760.0</v>
      </c>
      <c r="F6" s="16">
        <f t="shared" si="1" ref="F6:F67">SUM(C6:E6)</f>
        <v>66640.0</v>
      </c>
      <c r="G6" s="16">
        <v>56100.0</v>
      </c>
      <c r="H6" s="18">
        <f t="shared" si="2" ref="H6:H11">ROUND(G6*4/100,0)</f>
        <v>2244.0</v>
      </c>
      <c r="I6" s="16">
        <f>ROUND((G6*8/100),0)</f>
        <v>4488.0</v>
      </c>
      <c r="J6" s="16">
        <f t="shared" si="3" ref="J6:J67">SUM(G6:I6)</f>
        <v>62832.0</v>
      </c>
      <c r="K6" s="16">
        <f t="shared" si="4" ref="K6:M30">C6-G6</f>
        <v>3400.0</v>
      </c>
      <c r="L6" s="18">
        <f t="shared" si="4"/>
        <v>136.0</v>
      </c>
      <c r="M6" s="16">
        <f t="shared" si="4"/>
        <v>272.0</v>
      </c>
      <c r="N6" s="16">
        <f t="shared" si="5" ref="N6:N67">SUM(K6:M6)</f>
        <v>3808.0</v>
      </c>
      <c r="O6" s="16"/>
      <c r="P6" s="16">
        <f>ROUND(N6*10/100,0)</f>
        <v>381.0</v>
      </c>
      <c r="Q6" s="16"/>
      <c r="R6" s="18">
        <f>SUM(O6:Q6)</f>
        <v>381.0</v>
      </c>
      <c r="S6" s="18">
        <f t="shared" si="6" ref="S6:S67">N6-R6</f>
        <v>3427.0</v>
      </c>
      <c r="T6" s="19"/>
      <c r="U6" s="20"/>
      <c r="V6" s="20"/>
    </row>
    <row r="7" spans="8:8" hidden="1">
      <c r="A7" s="16">
        <f>SUBTOTAL(3,$B$6:B7)</f>
        <v>0.0</v>
      </c>
      <c r="B7" s="17">
        <v>42767.0</v>
      </c>
      <c r="C7" s="16">
        <f>C6</f>
        <v>59500.0</v>
      </c>
      <c r="D7" s="18">
        <f t="shared" si="0"/>
        <v>2380.0</v>
      </c>
      <c r="E7" s="16">
        <f t="shared" si="7" ref="E7:E55">ROUND((C7*8/100),0)</f>
        <v>4760.0</v>
      </c>
      <c r="F7" s="16">
        <f t="shared" si="1"/>
        <v>66640.0</v>
      </c>
      <c r="G7" s="16">
        <f>G6</f>
        <v>56100.0</v>
      </c>
      <c r="H7" s="18">
        <f t="shared" si="2"/>
        <v>2244.0</v>
      </c>
      <c r="I7" s="16">
        <f t="shared" si="8" ref="I7:I55">ROUND((G7*8/100),0)</f>
        <v>4488.0</v>
      </c>
      <c r="J7" s="16">
        <f t="shared" si="3"/>
        <v>62832.0</v>
      </c>
      <c r="K7" s="16">
        <f t="shared" si="4"/>
        <v>3400.0</v>
      </c>
      <c r="L7" s="18">
        <f t="shared" si="4"/>
        <v>136.0</v>
      </c>
      <c r="M7" s="16">
        <f t="shared" si="4"/>
        <v>272.0</v>
      </c>
      <c r="N7" s="16">
        <f t="shared" si="5"/>
        <v>3808.0</v>
      </c>
      <c r="O7" s="16"/>
      <c r="P7" s="16">
        <f t="shared" si="9" ref="P7:P70">ROUND(N7*10/100,0)</f>
        <v>381.0</v>
      </c>
      <c r="Q7" s="16"/>
      <c r="R7" s="18">
        <f t="shared" si="10" ref="R7:R70">SUM(O7:Q7)</f>
        <v>381.0</v>
      </c>
      <c r="S7" s="18">
        <f t="shared" si="6"/>
        <v>3427.0</v>
      </c>
      <c r="T7" s="19"/>
      <c r="U7" s="20"/>
      <c r="V7" s="20"/>
    </row>
    <row r="8" spans="8:8" hidden="1">
      <c r="A8" s="16">
        <f>SUBTOTAL(3,$B$6:B8)</f>
        <v>0.0</v>
      </c>
      <c r="B8" s="17">
        <v>42795.0</v>
      </c>
      <c r="C8" s="16">
        <f>C7</f>
        <v>59500.0</v>
      </c>
      <c r="D8" s="18">
        <f t="shared" si="0"/>
        <v>2380.0</v>
      </c>
      <c r="E8" s="16">
        <f t="shared" si="7"/>
        <v>4760.0</v>
      </c>
      <c r="F8" s="16">
        <f t="shared" si="1"/>
        <v>66640.0</v>
      </c>
      <c r="G8" s="16">
        <f>G7</f>
        <v>56100.0</v>
      </c>
      <c r="H8" s="18">
        <f t="shared" si="2"/>
        <v>2244.0</v>
      </c>
      <c r="I8" s="16">
        <f t="shared" si="8"/>
        <v>4488.0</v>
      </c>
      <c r="J8" s="16">
        <f t="shared" si="3"/>
        <v>62832.0</v>
      </c>
      <c r="K8" s="16">
        <f t="shared" si="4"/>
        <v>3400.0</v>
      </c>
      <c r="L8" s="18">
        <f t="shared" si="4"/>
        <v>136.0</v>
      </c>
      <c r="M8" s="16">
        <f t="shared" si="4"/>
        <v>272.0</v>
      </c>
      <c r="N8" s="16">
        <f t="shared" si="5"/>
        <v>3808.0</v>
      </c>
      <c r="O8" s="16"/>
      <c r="P8" s="16">
        <f t="shared" si="9"/>
        <v>381.0</v>
      </c>
      <c r="Q8" s="16"/>
      <c r="R8" s="18">
        <f t="shared" si="10"/>
        <v>381.0</v>
      </c>
      <c r="S8" s="18">
        <f t="shared" si="6"/>
        <v>3427.0</v>
      </c>
      <c r="T8" s="19"/>
      <c r="U8" s="20"/>
      <c r="V8" s="20"/>
    </row>
    <row r="9" spans="8:8" hidden="1">
      <c r="A9" s="16">
        <f>SUBTOTAL(3,$B$6:B9)</f>
        <v>0.0</v>
      </c>
      <c r="B9" s="17">
        <v>42826.0</v>
      </c>
      <c r="C9" s="16">
        <f>C8</f>
        <v>59500.0</v>
      </c>
      <c r="D9" s="18">
        <f t="shared" si="0"/>
        <v>2380.0</v>
      </c>
      <c r="E9" s="16">
        <f t="shared" si="7"/>
        <v>4760.0</v>
      </c>
      <c r="F9" s="16">
        <f t="shared" si="1"/>
        <v>66640.0</v>
      </c>
      <c r="G9" s="16">
        <f>G8</f>
        <v>56100.0</v>
      </c>
      <c r="H9" s="18">
        <f t="shared" si="2"/>
        <v>2244.0</v>
      </c>
      <c r="I9" s="16">
        <f t="shared" si="8"/>
        <v>4488.0</v>
      </c>
      <c r="J9" s="16">
        <f t="shared" si="3"/>
        <v>62832.0</v>
      </c>
      <c r="K9" s="16">
        <f t="shared" si="4"/>
        <v>3400.0</v>
      </c>
      <c r="L9" s="18">
        <f t="shared" si="4"/>
        <v>136.0</v>
      </c>
      <c r="M9" s="16">
        <f t="shared" si="4"/>
        <v>272.0</v>
      </c>
      <c r="N9" s="16">
        <f t="shared" si="5"/>
        <v>3808.0</v>
      </c>
      <c r="O9" s="16"/>
      <c r="P9" s="16">
        <f t="shared" si="9"/>
        <v>381.0</v>
      </c>
      <c r="Q9" s="16"/>
      <c r="R9" s="18">
        <f t="shared" si="10"/>
        <v>381.0</v>
      </c>
      <c r="S9" s="18">
        <f t="shared" si="6"/>
        <v>3427.0</v>
      </c>
      <c r="T9" s="19"/>
      <c r="U9" s="20"/>
      <c r="V9" s="20"/>
    </row>
    <row r="10" spans="8:8" hidden="1">
      <c r="A10" s="16">
        <f>SUBTOTAL(3,$B$6:B10)</f>
        <v>0.0</v>
      </c>
      <c r="B10" s="17">
        <v>42856.0</v>
      </c>
      <c r="C10" s="16">
        <f>C9</f>
        <v>59500.0</v>
      </c>
      <c r="D10" s="18">
        <f t="shared" si="0"/>
        <v>2380.0</v>
      </c>
      <c r="E10" s="16">
        <f t="shared" si="7"/>
        <v>4760.0</v>
      </c>
      <c r="F10" s="16">
        <f t="shared" si="1"/>
        <v>66640.0</v>
      </c>
      <c r="G10" s="16">
        <f>G9</f>
        <v>56100.0</v>
      </c>
      <c r="H10" s="18">
        <f t="shared" si="2"/>
        <v>2244.0</v>
      </c>
      <c r="I10" s="16">
        <f t="shared" si="8"/>
        <v>4488.0</v>
      </c>
      <c r="J10" s="16">
        <f t="shared" si="3"/>
        <v>62832.0</v>
      </c>
      <c r="K10" s="16">
        <f t="shared" si="4"/>
        <v>3400.0</v>
      </c>
      <c r="L10" s="18">
        <f t="shared" si="4"/>
        <v>136.0</v>
      </c>
      <c r="M10" s="16">
        <f t="shared" si="4"/>
        <v>272.0</v>
      </c>
      <c r="N10" s="16">
        <f t="shared" si="5"/>
        <v>3808.0</v>
      </c>
      <c r="O10" s="16"/>
      <c r="P10" s="16">
        <f t="shared" si="9"/>
        <v>381.0</v>
      </c>
      <c r="Q10" s="16"/>
      <c r="R10" s="18">
        <f t="shared" si="10"/>
        <v>381.0</v>
      </c>
      <c r="S10" s="18">
        <f t="shared" si="6"/>
        <v>3427.0</v>
      </c>
      <c r="T10" s="19"/>
      <c r="U10" s="20"/>
      <c r="V10" s="20"/>
    </row>
    <row r="11" spans="8:8" hidden="1">
      <c r="A11" s="16">
        <f>SUBTOTAL(3,$B$6:B11)</f>
        <v>0.0</v>
      </c>
      <c r="B11" s="17">
        <v>42887.0</v>
      </c>
      <c r="C11" s="16">
        <f>C10</f>
        <v>59500.0</v>
      </c>
      <c r="D11" s="18">
        <f t="shared" si="0"/>
        <v>2380.0</v>
      </c>
      <c r="E11" s="16">
        <f t="shared" si="7"/>
        <v>4760.0</v>
      </c>
      <c r="F11" s="16">
        <f t="shared" si="1"/>
        <v>66640.0</v>
      </c>
      <c r="G11" s="16">
        <f>G10</f>
        <v>56100.0</v>
      </c>
      <c r="H11" s="18">
        <f t="shared" si="2"/>
        <v>2244.0</v>
      </c>
      <c r="I11" s="16">
        <f t="shared" si="8"/>
        <v>4488.0</v>
      </c>
      <c r="J11" s="16">
        <f t="shared" si="3"/>
        <v>62832.0</v>
      </c>
      <c r="K11" s="16">
        <f t="shared" si="4"/>
        <v>3400.0</v>
      </c>
      <c r="L11" s="18">
        <f t="shared" si="4"/>
        <v>136.0</v>
      </c>
      <c r="M11" s="16">
        <f t="shared" si="4"/>
        <v>272.0</v>
      </c>
      <c r="N11" s="16">
        <f t="shared" si="5"/>
        <v>3808.0</v>
      </c>
      <c r="O11" s="16"/>
      <c r="P11" s="16">
        <f t="shared" si="9"/>
        <v>381.0</v>
      </c>
      <c r="Q11" s="16"/>
      <c r="R11" s="18">
        <f t="shared" si="10"/>
        <v>381.0</v>
      </c>
      <c r="S11" s="18">
        <f t="shared" si="6"/>
        <v>3427.0</v>
      </c>
      <c r="T11" s="19"/>
      <c r="U11" s="20"/>
      <c r="V11" s="20"/>
    </row>
    <row r="12" spans="8:8" hidden="1">
      <c r="A12" s="16">
        <f>SUBTOTAL(3,$B$6:B12)</f>
        <v>0.0</v>
      </c>
      <c r="B12" s="17">
        <v>42917.0</v>
      </c>
      <c r="C12" s="16">
        <f>ROUND(C11*103%,-2)</f>
        <v>61300.0</v>
      </c>
      <c r="D12" s="18">
        <f t="shared" si="11" ref="D12:D17">ROUND(C12*5/100,0)</f>
        <v>3065.0</v>
      </c>
      <c r="E12" s="16">
        <f t="shared" si="7"/>
        <v>4904.0</v>
      </c>
      <c r="F12" s="16">
        <f t="shared" si="1"/>
        <v>69269.0</v>
      </c>
      <c r="G12" s="16">
        <f>ROUND(G11*103%,-2)</f>
        <v>57800.0</v>
      </c>
      <c r="H12" s="18">
        <f t="shared" si="12" ref="H12:H17">ROUND(G12*5/100,0)</f>
        <v>2890.0</v>
      </c>
      <c r="I12" s="16">
        <f t="shared" si="8"/>
        <v>4624.0</v>
      </c>
      <c r="J12" s="16">
        <f t="shared" si="3"/>
        <v>65314.0</v>
      </c>
      <c r="K12" s="16">
        <f t="shared" si="4"/>
        <v>3500.0</v>
      </c>
      <c r="L12" s="18">
        <f t="shared" si="4"/>
        <v>175.0</v>
      </c>
      <c r="M12" s="16">
        <f t="shared" si="4"/>
        <v>280.0</v>
      </c>
      <c r="N12" s="16">
        <f t="shared" si="5"/>
        <v>3955.0</v>
      </c>
      <c r="O12" s="16"/>
      <c r="P12" s="16">
        <f t="shared" si="9"/>
        <v>396.0</v>
      </c>
      <c r="Q12" s="16"/>
      <c r="R12" s="18">
        <f t="shared" si="10"/>
        <v>396.0</v>
      </c>
      <c r="S12" s="18">
        <f t="shared" si="6"/>
        <v>3559.0</v>
      </c>
      <c r="T12" s="19"/>
      <c r="U12" s="20"/>
      <c r="V12" s="20"/>
    </row>
    <row r="13" spans="8:8" hidden="1">
      <c r="A13" s="16">
        <f>SUBTOTAL(3,$B$6:B13)</f>
        <v>0.0</v>
      </c>
      <c r="B13" s="17">
        <v>42948.0</v>
      </c>
      <c r="C13" s="16">
        <f>C12</f>
        <v>61300.0</v>
      </c>
      <c r="D13" s="18">
        <f t="shared" si="11"/>
        <v>3065.0</v>
      </c>
      <c r="E13" s="16">
        <f t="shared" si="7"/>
        <v>4904.0</v>
      </c>
      <c r="F13" s="16">
        <f t="shared" si="1"/>
        <v>69269.0</v>
      </c>
      <c r="G13" s="16">
        <f>G12</f>
        <v>57800.0</v>
      </c>
      <c r="H13" s="18">
        <f t="shared" si="12"/>
        <v>2890.0</v>
      </c>
      <c r="I13" s="16">
        <f t="shared" si="8"/>
        <v>4624.0</v>
      </c>
      <c r="J13" s="16">
        <f t="shared" si="3"/>
        <v>65314.0</v>
      </c>
      <c r="K13" s="16">
        <f t="shared" si="4"/>
        <v>3500.0</v>
      </c>
      <c r="L13" s="18">
        <f t="shared" si="4"/>
        <v>175.0</v>
      </c>
      <c r="M13" s="16">
        <f t="shared" si="4"/>
        <v>280.0</v>
      </c>
      <c r="N13" s="16">
        <f t="shared" si="5"/>
        <v>3955.0</v>
      </c>
      <c r="O13" s="16"/>
      <c r="P13" s="16">
        <f t="shared" si="9"/>
        <v>396.0</v>
      </c>
      <c r="Q13" s="16"/>
      <c r="R13" s="18">
        <f t="shared" si="10"/>
        <v>396.0</v>
      </c>
      <c r="S13" s="18">
        <f t="shared" si="6"/>
        <v>3559.0</v>
      </c>
      <c r="T13" s="19"/>
      <c r="U13" s="20"/>
      <c r="V13" s="20"/>
    </row>
    <row r="14" spans="8:8" hidden="1">
      <c r="A14" s="16">
        <f>SUBTOTAL(3,$B$6:B14)</f>
        <v>0.0</v>
      </c>
      <c r="B14" s="17">
        <v>42979.0</v>
      </c>
      <c r="C14" s="16">
        <f t="shared" si="13" ref="C14:C23">C13</f>
        <v>61300.0</v>
      </c>
      <c r="D14" s="18">
        <f t="shared" si="11"/>
        <v>3065.0</v>
      </c>
      <c r="E14" s="16">
        <f t="shared" si="7"/>
        <v>4904.0</v>
      </c>
      <c r="F14" s="16">
        <f t="shared" si="1"/>
        <v>69269.0</v>
      </c>
      <c r="G14" s="16">
        <f t="shared" si="14" ref="G14:G23">G13</f>
        <v>57800.0</v>
      </c>
      <c r="H14" s="18">
        <f t="shared" si="12"/>
        <v>2890.0</v>
      </c>
      <c r="I14" s="16">
        <f t="shared" si="8"/>
        <v>4624.0</v>
      </c>
      <c r="J14" s="16">
        <f t="shared" si="3"/>
        <v>65314.0</v>
      </c>
      <c r="K14" s="16">
        <f t="shared" si="4"/>
        <v>3500.0</v>
      </c>
      <c r="L14" s="18">
        <f t="shared" si="4"/>
        <v>175.0</v>
      </c>
      <c r="M14" s="16">
        <f t="shared" si="4"/>
        <v>280.0</v>
      </c>
      <c r="N14" s="16">
        <f t="shared" si="5"/>
        <v>3955.0</v>
      </c>
      <c r="O14" s="16"/>
      <c r="P14" s="16">
        <f t="shared" si="9"/>
        <v>396.0</v>
      </c>
      <c r="Q14" s="16"/>
      <c r="R14" s="18">
        <f t="shared" si="10"/>
        <v>396.0</v>
      </c>
      <c r="S14" s="18">
        <f t="shared" si="6"/>
        <v>3559.0</v>
      </c>
      <c r="T14" s="19"/>
      <c r="U14" s="20"/>
      <c r="V14" s="20"/>
    </row>
    <row r="15" spans="8:8" hidden="1">
      <c r="A15" s="16">
        <f>SUBTOTAL(3,$B$6:B15)</f>
        <v>0.0</v>
      </c>
      <c r="B15" s="17">
        <v>43009.0</v>
      </c>
      <c r="C15" s="16">
        <f t="shared" si="13"/>
        <v>61300.0</v>
      </c>
      <c r="D15" s="18">
        <f t="shared" si="11"/>
        <v>3065.0</v>
      </c>
      <c r="E15" s="16">
        <f t="shared" si="7"/>
        <v>4904.0</v>
      </c>
      <c r="F15" s="16">
        <f t="shared" si="1"/>
        <v>69269.0</v>
      </c>
      <c r="G15" s="16">
        <f t="shared" si="14"/>
        <v>57800.0</v>
      </c>
      <c r="H15" s="18">
        <f t="shared" si="12"/>
        <v>2890.0</v>
      </c>
      <c r="I15" s="16">
        <f t="shared" si="8"/>
        <v>4624.0</v>
      </c>
      <c r="J15" s="16">
        <f t="shared" si="3"/>
        <v>65314.0</v>
      </c>
      <c r="K15" s="16">
        <f t="shared" si="4"/>
        <v>3500.0</v>
      </c>
      <c r="L15" s="18">
        <f t="shared" si="4"/>
        <v>175.0</v>
      </c>
      <c r="M15" s="16">
        <f t="shared" si="4"/>
        <v>280.0</v>
      </c>
      <c r="N15" s="16">
        <f t="shared" si="5"/>
        <v>3955.0</v>
      </c>
      <c r="O15" s="16"/>
      <c r="P15" s="16">
        <f t="shared" si="9"/>
        <v>396.0</v>
      </c>
      <c r="Q15" s="16"/>
      <c r="R15" s="18">
        <f t="shared" si="10"/>
        <v>396.0</v>
      </c>
      <c r="S15" s="18">
        <f t="shared" si="6"/>
        <v>3559.0</v>
      </c>
      <c r="T15" s="19"/>
      <c r="U15" s="20"/>
      <c r="V15" s="20"/>
    </row>
    <row r="16" spans="8:8" hidden="1">
      <c r="A16" s="16">
        <f>SUBTOTAL(3,$B$6:B16)</f>
        <v>0.0</v>
      </c>
      <c r="B16" s="17">
        <v>43040.0</v>
      </c>
      <c r="C16" s="16">
        <f t="shared" si="13"/>
        <v>61300.0</v>
      </c>
      <c r="D16" s="18">
        <f t="shared" si="11"/>
        <v>3065.0</v>
      </c>
      <c r="E16" s="16">
        <f t="shared" si="7"/>
        <v>4904.0</v>
      </c>
      <c r="F16" s="16">
        <f t="shared" si="1"/>
        <v>69269.0</v>
      </c>
      <c r="G16" s="16">
        <f t="shared" si="14"/>
        <v>57800.0</v>
      </c>
      <c r="H16" s="18">
        <f t="shared" si="12"/>
        <v>2890.0</v>
      </c>
      <c r="I16" s="16">
        <f t="shared" si="8"/>
        <v>4624.0</v>
      </c>
      <c r="J16" s="16">
        <f t="shared" si="3"/>
        <v>65314.0</v>
      </c>
      <c r="K16" s="16">
        <f t="shared" si="4"/>
        <v>3500.0</v>
      </c>
      <c r="L16" s="18">
        <f t="shared" si="4"/>
        <v>175.0</v>
      </c>
      <c r="M16" s="16">
        <f t="shared" si="4"/>
        <v>280.0</v>
      </c>
      <c r="N16" s="16">
        <f t="shared" si="5"/>
        <v>3955.0</v>
      </c>
      <c r="O16" s="16"/>
      <c r="P16" s="16">
        <f t="shared" si="9"/>
        <v>396.0</v>
      </c>
      <c r="Q16" s="16"/>
      <c r="R16" s="18">
        <f t="shared" si="10"/>
        <v>396.0</v>
      </c>
      <c r="S16" s="18">
        <f t="shared" si="6"/>
        <v>3559.0</v>
      </c>
      <c r="T16" s="19"/>
      <c r="U16" s="20"/>
      <c r="V16" s="20"/>
    </row>
    <row r="17" spans="8:8" hidden="1">
      <c r="A17" s="16">
        <f>SUBTOTAL(3,$B$6:B17)</f>
        <v>0.0</v>
      </c>
      <c r="B17" s="17">
        <v>43070.0</v>
      </c>
      <c r="C17" s="16">
        <f t="shared" si="13"/>
        <v>61300.0</v>
      </c>
      <c r="D17" s="18">
        <f t="shared" si="11"/>
        <v>3065.0</v>
      </c>
      <c r="E17" s="16">
        <f t="shared" si="7"/>
        <v>4904.0</v>
      </c>
      <c r="F17" s="16">
        <f t="shared" si="1"/>
        <v>69269.0</v>
      </c>
      <c r="G17" s="16">
        <f t="shared" si="14"/>
        <v>57800.0</v>
      </c>
      <c r="H17" s="18">
        <f t="shared" si="12"/>
        <v>2890.0</v>
      </c>
      <c r="I17" s="16">
        <f t="shared" si="8"/>
        <v>4624.0</v>
      </c>
      <c r="J17" s="16">
        <f t="shared" si="3"/>
        <v>65314.0</v>
      </c>
      <c r="K17" s="16">
        <f t="shared" si="4"/>
        <v>3500.0</v>
      </c>
      <c r="L17" s="18">
        <f t="shared" si="4"/>
        <v>175.0</v>
      </c>
      <c r="M17" s="16">
        <f t="shared" si="4"/>
        <v>280.0</v>
      </c>
      <c r="N17" s="16">
        <f t="shared" si="5"/>
        <v>3955.0</v>
      </c>
      <c r="O17" s="16"/>
      <c r="P17" s="16">
        <f t="shared" si="9"/>
        <v>396.0</v>
      </c>
      <c r="Q17" s="16"/>
      <c r="R17" s="18">
        <f t="shared" si="10"/>
        <v>396.0</v>
      </c>
      <c r="S17" s="18">
        <f t="shared" si="6"/>
        <v>3559.0</v>
      </c>
      <c r="T17" s="19"/>
      <c r="U17" s="20"/>
      <c r="V17" s="20"/>
    </row>
    <row r="18" spans="8:8" hidden="1">
      <c r="A18" s="16">
        <f>SUBTOTAL(3,$B$6:B18)</f>
        <v>0.0</v>
      </c>
      <c r="B18" s="17">
        <v>43101.0</v>
      </c>
      <c r="C18" s="16">
        <f t="shared" si="13"/>
        <v>61300.0</v>
      </c>
      <c r="D18" s="18">
        <f t="shared" si="15" ref="D18:D23">ROUND(C18*7/100,0)</f>
        <v>4291.0</v>
      </c>
      <c r="E18" s="16">
        <f t="shared" si="7"/>
        <v>4904.0</v>
      </c>
      <c r="F18" s="16">
        <f t="shared" si="1"/>
        <v>70495.0</v>
      </c>
      <c r="G18" s="16">
        <f t="shared" si="14"/>
        <v>57800.0</v>
      </c>
      <c r="H18" s="18">
        <f t="shared" si="16" ref="H18:H23">ROUND(G18*7/100,0)</f>
        <v>4046.0</v>
      </c>
      <c r="I18" s="16">
        <f t="shared" si="8"/>
        <v>4624.0</v>
      </c>
      <c r="J18" s="16">
        <f t="shared" si="3"/>
        <v>66470.0</v>
      </c>
      <c r="K18" s="16">
        <f t="shared" si="4"/>
        <v>3500.0</v>
      </c>
      <c r="L18" s="18">
        <f t="shared" si="4"/>
        <v>245.0</v>
      </c>
      <c r="M18" s="16">
        <f t="shared" si="4"/>
        <v>280.0</v>
      </c>
      <c r="N18" s="16">
        <f t="shared" si="5"/>
        <v>4025.0</v>
      </c>
      <c r="O18" s="16"/>
      <c r="P18" s="16">
        <f t="shared" si="9"/>
        <v>403.0</v>
      </c>
      <c r="Q18" s="16"/>
      <c r="R18" s="18">
        <f t="shared" si="10"/>
        <v>403.0</v>
      </c>
      <c r="S18" s="18">
        <f t="shared" si="6"/>
        <v>3622.0</v>
      </c>
      <c r="T18" s="19"/>
      <c r="U18" s="20"/>
      <c r="V18" s="20"/>
    </row>
    <row r="19" spans="8:8" hidden="1">
      <c r="A19" s="21">
        <f>SUBTOTAL(3,$B$6:B19)</f>
        <v>0.0</v>
      </c>
      <c r="B19" s="22">
        <v>43132.0</v>
      </c>
      <c r="C19" s="21">
        <f t="shared" si="13"/>
        <v>61300.0</v>
      </c>
      <c r="D19" s="23">
        <f t="shared" si="15"/>
        <v>4291.0</v>
      </c>
      <c r="E19" s="21">
        <f t="shared" si="7"/>
        <v>4904.0</v>
      </c>
      <c r="F19" s="21">
        <f t="shared" si="1"/>
        <v>70495.0</v>
      </c>
      <c r="G19" s="21">
        <f t="shared" si="14"/>
        <v>57800.0</v>
      </c>
      <c r="H19" s="23">
        <f t="shared" si="16"/>
        <v>4046.0</v>
      </c>
      <c r="I19" s="21">
        <f t="shared" si="8"/>
        <v>4624.0</v>
      </c>
      <c r="J19" s="21">
        <f t="shared" si="3"/>
        <v>66470.0</v>
      </c>
      <c r="K19" s="21">
        <f t="shared" si="4"/>
        <v>3500.0</v>
      </c>
      <c r="L19" s="23">
        <f t="shared" si="4"/>
        <v>245.0</v>
      </c>
      <c r="M19" s="21">
        <f t="shared" si="4"/>
        <v>280.0</v>
      </c>
      <c r="N19" s="21">
        <f t="shared" si="5"/>
        <v>4025.0</v>
      </c>
      <c r="O19" s="21"/>
      <c r="P19" s="21">
        <f t="shared" si="9"/>
        <v>403.0</v>
      </c>
      <c r="Q19" s="21"/>
      <c r="R19" s="18">
        <f t="shared" si="10"/>
        <v>403.0</v>
      </c>
      <c r="S19" s="23">
        <f t="shared" si="6"/>
        <v>3622.0</v>
      </c>
      <c r="T19" s="24"/>
      <c r="U19" s="20"/>
      <c r="V19" s="20"/>
    </row>
    <row r="20" spans="8:8" hidden="1">
      <c r="A20" s="25">
        <f>SUBTOTAL(3,$B$6:B20)</f>
        <v>0.0</v>
      </c>
      <c r="B20" s="26">
        <v>43160.0</v>
      </c>
      <c r="C20" s="25">
        <f t="shared" si="13"/>
        <v>61300.0</v>
      </c>
      <c r="D20" s="27">
        <f t="shared" si="15"/>
        <v>4291.0</v>
      </c>
      <c r="E20" s="25">
        <f t="shared" si="7"/>
        <v>4904.0</v>
      </c>
      <c r="F20" s="25">
        <f t="shared" si="1"/>
        <v>70495.0</v>
      </c>
      <c r="G20" s="25">
        <f t="shared" si="14"/>
        <v>57800.0</v>
      </c>
      <c r="H20" s="27">
        <f t="shared" si="16"/>
        <v>4046.0</v>
      </c>
      <c r="I20" s="25">
        <f t="shared" si="8"/>
        <v>4624.0</v>
      </c>
      <c r="J20" s="25">
        <f t="shared" si="3"/>
        <v>66470.0</v>
      </c>
      <c r="K20" s="25">
        <f t="shared" si="4"/>
        <v>3500.0</v>
      </c>
      <c r="L20" s="27">
        <f t="shared" si="4"/>
        <v>245.0</v>
      </c>
      <c r="M20" s="25">
        <f t="shared" si="4"/>
        <v>280.0</v>
      </c>
      <c r="N20" s="25">
        <f t="shared" si="5"/>
        <v>4025.0</v>
      </c>
      <c r="O20" s="25"/>
      <c r="P20" s="25">
        <f t="shared" si="9"/>
        <v>403.0</v>
      </c>
      <c r="Q20" s="25"/>
      <c r="R20" s="18">
        <f t="shared" si="10"/>
        <v>403.0</v>
      </c>
      <c r="S20" s="27">
        <f t="shared" si="6"/>
        <v>3622.0</v>
      </c>
      <c r="T20" s="28"/>
      <c r="U20" s="20"/>
      <c r="V20" s="20"/>
    </row>
    <row r="21" spans="8:8" hidden="1">
      <c r="A21" s="25">
        <f>SUBTOTAL(3,$B$6:B21)</f>
        <v>0.0</v>
      </c>
      <c r="B21" s="26">
        <v>43191.0</v>
      </c>
      <c r="C21" s="25">
        <f t="shared" si="13"/>
        <v>61300.0</v>
      </c>
      <c r="D21" s="27">
        <f t="shared" si="15"/>
        <v>4291.0</v>
      </c>
      <c r="E21" s="25">
        <f t="shared" si="7"/>
        <v>4904.0</v>
      </c>
      <c r="F21" s="25">
        <f t="shared" si="1"/>
        <v>70495.0</v>
      </c>
      <c r="G21" s="25">
        <f t="shared" si="14"/>
        <v>57800.0</v>
      </c>
      <c r="H21" s="27">
        <f t="shared" si="16"/>
        <v>4046.0</v>
      </c>
      <c r="I21" s="25">
        <f t="shared" si="8"/>
        <v>4624.0</v>
      </c>
      <c r="J21" s="25">
        <f t="shared" si="3"/>
        <v>66470.0</v>
      </c>
      <c r="K21" s="25">
        <f t="shared" si="4"/>
        <v>3500.0</v>
      </c>
      <c r="L21" s="27">
        <f t="shared" si="4"/>
        <v>245.0</v>
      </c>
      <c r="M21" s="25">
        <f t="shared" si="4"/>
        <v>280.0</v>
      </c>
      <c r="N21" s="25">
        <f t="shared" si="5"/>
        <v>4025.0</v>
      </c>
      <c r="O21" s="25"/>
      <c r="P21" s="25">
        <f t="shared" si="9"/>
        <v>403.0</v>
      </c>
      <c r="Q21" s="25"/>
      <c r="R21" s="18">
        <f t="shared" si="10"/>
        <v>403.0</v>
      </c>
      <c r="S21" s="27">
        <f t="shared" si="6"/>
        <v>3622.0</v>
      </c>
      <c r="T21" s="28"/>
      <c r="U21" s="20"/>
      <c r="V21" s="20"/>
    </row>
    <row r="22" spans="8:8" hidden="1">
      <c r="A22" s="25">
        <f>SUBTOTAL(3,$B$6:B22)</f>
        <v>0.0</v>
      </c>
      <c r="B22" s="26">
        <v>43221.0</v>
      </c>
      <c r="C22" s="25">
        <f t="shared" si="13"/>
        <v>61300.0</v>
      </c>
      <c r="D22" s="27">
        <f t="shared" si="15"/>
        <v>4291.0</v>
      </c>
      <c r="E22" s="25">
        <f t="shared" si="7"/>
        <v>4904.0</v>
      </c>
      <c r="F22" s="25">
        <f t="shared" si="1"/>
        <v>70495.0</v>
      </c>
      <c r="G22" s="25">
        <f t="shared" si="14"/>
        <v>57800.0</v>
      </c>
      <c r="H22" s="27">
        <f t="shared" si="16"/>
        <v>4046.0</v>
      </c>
      <c r="I22" s="25">
        <f t="shared" si="8"/>
        <v>4624.0</v>
      </c>
      <c r="J22" s="25">
        <f t="shared" si="3"/>
        <v>66470.0</v>
      </c>
      <c r="K22" s="25">
        <f t="shared" si="4"/>
        <v>3500.0</v>
      </c>
      <c r="L22" s="27">
        <f t="shared" si="4"/>
        <v>245.0</v>
      </c>
      <c r="M22" s="25">
        <f t="shared" si="4"/>
        <v>280.0</v>
      </c>
      <c r="N22" s="25">
        <f t="shared" si="5"/>
        <v>4025.0</v>
      </c>
      <c r="O22" s="25"/>
      <c r="P22" s="25">
        <f t="shared" si="9"/>
        <v>403.0</v>
      </c>
      <c r="Q22" s="25"/>
      <c r="R22" s="18">
        <f t="shared" si="10"/>
        <v>403.0</v>
      </c>
      <c r="S22" s="27">
        <f t="shared" si="6"/>
        <v>3622.0</v>
      </c>
      <c r="T22" s="28"/>
      <c r="U22" s="20"/>
      <c r="V22" s="20"/>
    </row>
    <row r="23" spans="8:8" hidden="1">
      <c r="A23" s="25">
        <f>SUBTOTAL(3,$B$6:B23)</f>
        <v>0.0</v>
      </c>
      <c r="B23" s="26">
        <v>43252.0</v>
      </c>
      <c r="C23" s="25">
        <f t="shared" si="13"/>
        <v>61300.0</v>
      </c>
      <c r="D23" s="27">
        <f t="shared" si="15"/>
        <v>4291.0</v>
      </c>
      <c r="E23" s="25">
        <f t="shared" si="7"/>
        <v>4904.0</v>
      </c>
      <c r="F23" s="25">
        <f t="shared" si="1"/>
        <v>70495.0</v>
      </c>
      <c r="G23" s="25">
        <f t="shared" si="14"/>
        <v>57800.0</v>
      </c>
      <c r="H23" s="27">
        <f t="shared" si="16"/>
        <v>4046.0</v>
      </c>
      <c r="I23" s="25">
        <f t="shared" si="8"/>
        <v>4624.0</v>
      </c>
      <c r="J23" s="25">
        <f t="shared" si="3"/>
        <v>66470.0</v>
      </c>
      <c r="K23" s="25">
        <f t="shared" si="4"/>
        <v>3500.0</v>
      </c>
      <c r="L23" s="27">
        <f t="shared" si="4"/>
        <v>245.0</v>
      </c>
      <c r="M23" s="25">
        <f t="shared" si="4"/>
        <v>280.0</v>
      </c>
      <c r="N23" s="25">
        <f t="shared" si="5"/>
        <v>4025.0</v>
      </c>
      <c r="O23" s="25"/>
      <c r="P23" s="25">
        <f t="shared" si="9"/>
        <v>403.0</v>
      </c>
      <c r="Q23" s="25"/>
      <c r="R23" s="18">
        <f t="shared" si="10"/>
        <v>403.0</v>
      </c>
      <c r="S23" s="27">
        <f t="shared" si="6"/>
        <v>3622.0</v>
      </c>
      <c r="T23" s="28"/>
      <c r="U23" s="20"/>
      <c r="V23" s="20"/>
    </row>
    <row r="24" spans="8:8" hidden="1">
      <c r="A24" s="25">
        <f>SUBTOTAL(3,$B$6:B24)</f>
        <v>0.0</v>
      </c>
      <c r="B24" s="26">
        <v>43282.0</v>
      </c>
      <c r="C24" s="25">
        <f>ROUND(C23*103%,-2)</f>
        <v>63100.0</v>
      </c>
      <c r="D24" s="27">
        <f t="shared" si="17" ref="D24:D29">ROUND(C24*9/100,0)</f>
        <v>5679.0</v>
      </c>
      <c r="E24" s="25">
        <f t="shared" si="7"/>
        <v>5048.0</v>
      </c>
      <c r="F24" s="25">
        <f t="shared" si="1"/>
        <v>73827.0</v>
      </c>
      <c r="G24" s="25">
        <f>ROUND(G23*103%,-2)</f>
        <v>59500.0</v>
      </c>
      <c r="H24" s="27">
        <f t="shared" si="18" ref="H24:H29">ROUND(G24*9/100,0)</f>
        <v>5355.0</v>
      </c>
      <c r="I24" s="25">
        <f t="shared" si="8"/>
        <v>4760.0</v>
      </c>
      <c r="J24" s="25">
        <f t="shared" si="3"/>
        <v>69615.0</v>
      </c>
      <c r="K24" s="25">
        <f t="shared" si="4"/>
        <v>3600.0</v>
      </c>
      <c r="L24" s="27">
        <f t="shared" si="4"/>
        <v>324.0</v>
      </c>
      <c r="M24" s="25">
        <f t="shared" si="4"/>
        <v>288.0</v>
      </c>
      <c r="N24" s="25">
        <f t="shared" si="5"/>
        <v>4212.0</v>
      </c>
      <c r="O24" s="25"/>
      <c r="P24" s="25">
        <f t="shared" si="9"/>
        <v>421.0</v>
      </c>
      <c r="Q24" s="25"/>
      <c r="R24" s="18">
        <f t="shared" si="10"/>
        <v>421.0</v>
      </c>
      <c r="S24" s="27">
        <f t="shared" si="6"/>
        <v>3791.0</v>
      </c>
      <c r="T24" s="28"/>
      <c r="U24" s="20"/>
      <c r="V24" s="20"/>
    </row>
    <row r="25" spans="8:8" hidden="1">
      <c r="A25" s="25">
        <f>SUBTOTAL(3,$B$6:B25)</f>
        <v>0.0</v>
      </c>
      <c r="B25" s="26">
        <v>43313.0</v>
      </c>
      <c r="C25" s="25">
        <f>C24</f>
        <v>63100.0</v>
      </c>
      <c r="D25" s="27">
        <f t="shared" si="17"/>
        <v>5679.0</v>
      </c>
      <c r="E25" s="25">
        <f t="shared" si="7"/>
        <v>5048.0</v>
      </c>
      <c r="F25" s="25">
        <f t="shared" si="1"/>
        <v>73827.0</v>
      </c>
      <c r="G25" s="25">
        <f>G24</f>
        <v>59500.0</v>
      </c>
      <c r="H25" s="27">
        <f t="shared" si="18"/>
        <v>5355.0</v>
      </c>
      <c r="I25" s="25">
        <f t="shared" si="8"/>
        <v>4760.0</v>
      </c>
      <c r="J25" s="25">
        <f t="shared" si="3"/>
        <v>69615.0</v>
      </c>
      <c r="K25" s="25">
        <f t="shared" si="4"/>
        <v>3600.0</v>
      </c>
      <c r="L25" s="27">
        <f t="shared" si="4"/>
        <v>324.0</v>
      </c>
      <c r="M25" s="25">
        <f t="shared" si="4"/>
        <v>288.0</v>
      </c>
      <c r="N25" s="25">
        <f t="shared" si="5"/>
        <v>4212.0</v>
      </c>
      <c r="O25" s="25"/>
      <c r="P25" s="25">
        <f t="shared" si="9"/>
        <v>421.0</v>
      </c>
      <c r="Q25" s="25"/>
      <c r="R25" s="18">
        <f t="shared" si="10"/>
        <v>421.0</v>
      </c>
      <c r="S25" s="27">
        <f t="shared" si="6"/>
        <v>3791.0</v>
      </c>
      <c r="T25" s="28"/>
      <c r="U25" s="20"/>
      <c r="V25" s="20"/>
    </row>
    <row r="26" spans="8:8" hidden="1">
      <c r="A26" s="25">
        <f>SUBTOTAL(3,$B$6:B26)</f>
        <v>0.0</v>
      </c>
      <c r="B26" s="26">
        <v>43344.0</v>
      </c>
      <c r="C26" s="25">
        <f t="shared" si="19" ref="C26:C35">C25</f>
        <v>63100.0</v>
      </c>
      <c r="D26" s="27">
        <f t="shared" si="17"/>
        <v>5679.0</v>
      </c>
      <c r="E26" s="25">
        <f t="shared" si="7"/>
        <v>5048.0</v>
      </c>
      <c r="F26" s="25">
        <f t="shared" si="1"/>
        <v>73827.0</v>
      </c>
      <c r="G26" s="25">
        <f t="shared" si="20" ref="G26:G35">G25</f>
        <v>59500.0</v>
      </c>
      <c r="H26" s="27">
        <f t="shared" si="18"/>
        <v>5355.0</v>
      </c>
      <c r="I26" s="25">
        <f t="shared" si="8"/>
        <v>4760.0</v>
      </c>
      <c r="J26" s="25">
        <f t="shared" si="3"/>
        <v>69615.0</v>
      </c>
      <c r="K26" s="25">
        <f t="shared" si="4"/>
        <v>3600.0</v>
      </c>
      <c r="L26" s="27">
        <f t="shared" si="4"/>
        <v>324.0</v>
      </c>
      <c r="M26" s="25">
        <f t="shared" si="4"/>
        <v>288.0</v>
      </c>
      <c r="N26" s="25">
        <f t="shared" si="5"/>
        <v>4212.0</v>
      </c>
      <c r="O26" s="25"/>
      <c r="P26" s="25">
        <f t="shared" si="9"/>
        <v>421.0</v>
      </c>
      <c r="Q26" s="25"/>
      <c r="R26" s="18">
        <f t="shared" si="10"/>
        <v>421.0</v>
      </c>
      <c r="S26" s="27">
        <f t="shared" si="6"/>
        <v>3791.0</v>
      </c>
      <c r="T26" s="28"/>
      <c r="U26" s="20"/>
      <c r="V26" s="20"/>
    </row>
    <row r="27" spans="8:8" hidden="1">
      <c r="A27" s="25">
        <f>SUBTOTAL(3,$B$6:B27)</f>
        <v>0.0</v>
      </c>
      <c r="B27" s="26">
        <v>43374.0</v>
      </c>
      <c r="C27" s="25">
        <f t="shared" si="19"/>
        <v>63100.0</v>
      </c>
      <c r="D27" s="27">
        <f t="shared" si="17"/>
        <v>5679.0</v>
      </c>
      <c r="E27" s="25">
        <f t="shared" si="7"/>
        <v>5048.0</v>
      </c>
      <c r="F27" s="25">
        <f t="shared" si="1"/>
        <v>73827.0</v>
      </c>
      <c r="G27" s="25">
        <f t="shared" si="20"/>
        <v>59500.0</v>
      </c>
      <c r="H27" s="27">
        <f t="shared" si="18"/>
        <v>5355.0</v>
      </c>
      <c r="I27" s="25">
        <f t="shared" si="8"/>
        <v>4760.0</v>
      </c>
      <c r="J27" s="25">
        <f t="shared" si="3"/>
        <v>69615.0</v>
      </c>
      <c r="K27" s="25">
        <f t="shared" si="4"/>
        <v>3600.0</v>
      </c>
      <c r="L27" s="27">
        <f t="shared" si="4"/>
        <v>324.0</v>
      </c>
      <c r="M27" s="25">
        <f t="shared" si="4"/>
        <v>288.0</v>
      </c>
      <c r="N27" s="25">
        <f t="shared" si="5"/>
        <v>4212.0</v>
      </c>
      <c r="O27" s="25"/>
      <c r="P27" s="25">
        <f t="shared" si="9"/>
        <v>421.0</v>
      </c>
      <c r="Q27" s="25"/>
      <c r="R27" s="18">
        <f t="shared" si="10"/>
        <v>421.0</v>
      </c>
      <c r="S27" s="27">
        <f t="shared" si="6"/>
        <v>3791.0</v>
      </c>
      <c r="T27" s="28"/>
      <c r="U27" s="20"/>
      <c r="V27" s="20"/>
    </row>
    <row r="28" spans="8:8" hidden="1">
      <c r="A28" s="25">
        <f>SUBTOTAL(3,$B$6:B28)</f>
        <v>0.0</v>
      </c>
      <c r="B28" s="26">
        <v>43405.0</v>
      </c>
      <c r="C28" s="25">
        <f t="shared" si="19"/>
        <v>63100.0</v>
      </c>
      <c r="D28" s="27">
        <f t="shared" si="17"/>
        <v>5679.0</v>
      </c>
      <c r="E28" s="25">
        <f t="shared" si="7"/>
        <v>5048.0</v>
      </c>
      <c r="F28" s="25">
        <f t="shared" si="1"/>
        <v>73827.0</v>
      </c>
      <c r="G28" s="25">
        <f t="shared" si="20"/>
        <v>59500.0</v>
      </c>
      <c r="H28" s="27">
        <f t="shared" si="18"/>
        <v>5355.0</v>
      </c>
      <c r="I28" s="25">
        <f t="shared" si="8"/>
        <v>4760.0</v>
      </c>
      <c r="J28" s="25">
        <f t="shared" si="3"/>
        <v>69615.0</v>
      </c>
      <c r="K28" s="25">
        <f t="shared" si="4"/>
        <v>3600.0</v>
      </c>
      <c r="L28" s="27">
        <f t="shared" si="4"/>
        <v>324.0</v>
      </c>
      <c r="M28" s="25">
        <f t="shared" si="4"/>
        <v>288.0</v>
      </c>
      <c r="N28" s="25">
        <f t="shared" si="5"/>
        <v>4212.0</v>
      </c>
      <c r="O28" s="25"/>
      <c r="P28" s="25">
        <f t="shared" si="9"/>
        <v>421.0</v>
      </c>
      <c r="Q28" s="25"/>
      <c r="R28" s="18">
        <f t="shared" si="10"/>
        <v>421.0</v>
      </c>
      <c r="S28" s="27">
        <f t="shared" si="6"/>
        <v>3791.0</v>
      </c>
      <c r="T28" s="28"/>
      <c r="U28" s="20"/>
      <c r="V28" s="20"/>
    </row>
    <row r="29" spans="8:8" hidden="1">
      <c r="A29" s="25">
        <f>SUBTOTAL(3,$B$6:B29)</f>
        <v>0.0</v>
      </c>
      <c r="B29" s="26">
        <v>43435.0</v>
      </c>
      <c r="C29" s="25">
        <f t="shared" si="19"/>
        <v>63100.0</v>
      </c>
      <c r="D29" s="27">
        <f t="shared" si="17"/>
        <v>5679.0</v>
      </c>
      <c r="E29" s="25">
        <f t="shared" si="7"/>
        <v>5048.0</v>
      </c>
      <c r="F29" s="25">
        <f t="shared" si="1"/>
        <v>73827.0</v>
      </c>
      <c r="G29" s="25">
        <f t="shared" si="20"/>
        <v>59500.0</v>
      </c>
      <c r="H29" s="27">
        <f t="shared" si="18"/>
        <v>5355.0</v>
      </c>
      <c r="I29" s="25">
        <f t="shared" si="8"/>
        <v>4760.0</v>
      </c>
      <c r="J29" s="25">
        <f t="shared" si="3"/>
        <v>69615.0</v>
      </c>
      <c r="K29" s="25">
        <f t="shared" si="4"/>
        <v>3600.0</v>
      </c>
      <c r="L29" s="27">
        <f t="shared" si="4"/>
        <v>324.0</v>
      </c>
      <c r="M29" s="25">
        <f t="shared" si="4"/>
        <v>288.0</v>
      </c>
      <c r="N29" s="25">
        <f t="shared" si="5"/>
        <v>4212.0</v>
      </c>
      <c r="O29" s="25"/>
      <c r="P29" s="25">
        <f t="shared" si="9"/>
        <v>421.0</v>
      </c>
      <c r="Q29" s="25"/>
      <c r="R29" s="18">
        <f t="shared" si="10"/>
        <v>421.0</v>
      </c>
      <c r="S29" s="27">
        <f t="shared" si="6"/>
        <v>3791.0</v>
      </c>
      <c r="T29" s="28"/>
      <c r="U29" s="20"/>
      <c r="V29" s="20"/>
    </row>
    <row r="30" spans="8:8" hidden="1">
      <c r="A30" s="25">
        <f>SUBTOTAL(3,$B$6:B30)</f>
        <v>0.0</v>
      </c>
      <c r="B30" s="26">
        <v>43466.0</v>
      </c>
      <c r="C30" s="25">
        <f t="shared" si="19"/>
        <v>63100.0</v>
      </c>
      <c r="D30" s="27">
        <f t="shared" si="21" ref="D30:D35">ROUND(C30*12/100,0)</f>
        <v>7572.0</v>
      </c>
      <c r="E30" s="25">
        <f t="shared" si="7"/>
        <v>5048.0</v>
      </c>
      <c r="F30" s="25">
        <f t="shared" si="1"/>
        <v>75720.0</v>
      </c>
      <c r="G30" s="25">
        <f t="shared" si="20"/>
        <v>59500.0</v>
      </c>
      <c r="H30" s="27">
        <f t="shared" si="22" ref="H30:H35">ROUND(G30*12/100,0)</f>
        <v>7140.0</v>
      </c>
      <c r="I30" s="25">
        <f t="shared" si="8"/>
        <v>4760.0</v>
      </c>
      <c r="J30" s="25">
        <f t="shared" si="3"/>
        <v>71400.0</v>
      </c>
      <c r="K30" s="25">
        <f t="shared" si="4"/>
        <v>3600.0</v>
      </c>
      <c r="L30" s="27">
        <f t="shared" si="4"/>
        <v>432.0</v>
      </c>
      <c r="M30" s="25">
        <f t="shared" si="4"/>
        <v>288.0</v>
      </c>
      <c r="N30" s="25">
        <f t="shared" si="5"/>
        <v>4320.0</v>
      </c>
      <c r="O30" s="25"/>
      <c r="P30" s="25">
        <f t="shared" si="9"/>
        <v>432.0</v>
      </c>
      <c r="Q30" s="25"/>
      <c r="R30" s="18">
        <f t="shared" si="10"/>
        <v>432.0</v>
      </c>
      <c r="S30" s="27">
        <f t="shared" si="6"/>
        <v>3888.0</v>
      </c>
      <c r="T30" s="28"/>
      <c r="U30" s="20"/>
      <c r="V30" s="20"/>
    </row>
    <row r="31" spans="8:8" hidden="1">
      <c r="A31" s="25">
        <f>SUBTOTAL(3,$B$6:B31)</f>
        <v>0.0</v>
      </c>
      <c r="B31" s="26">
        <v>43497.0</v>
      </c>
      <c r="C31" s="25">
        <f t="shared" si="19"/>
        <v>63100.0</v>
      </c>
      <c r="D31" s="27">
        <f t="shared" si="21"/>
        <v>7572.0</v>
      </c>
      <c r="E31" s="25">
        <f t="shared" si="7"/>
        <v>5048.0</v>
      </c>
      <c r="F31" s="25">
        <f t="shared" si="1"/>
        <v>75720.0</v>
      </c>
      <c r="G31" s="25">
        <f t="shared" si="20"/>
        <v>59500.0</v>
      </c>
      <c r="H31" s="27">
        <f t="shared" si="22"/>
        <v>7140.0</v>
      </c>
      <c r="I31" s="25">
        <f t="shared" si="8"/>
        <v>4760.0</v>
      </c>
      <c r="J31" s="25">
        <f t="shared" si="3"/>
        <v>71400.0</v>
      </c>
      <c r="K31" s="25">
        <f t="shared" si="23" ref="K31:M46">C31-G31</f>
        <v>3600.0</v>
      </c>
      <c r="L31" s="27">
        <f t="shared" si="23"/>
        <v>432.0</v>
      </c>
      <c r="M31" s="25">
        <f t="shared" si="23"/>
        <v>288.0</v>
      </c>
      <c r="N31" s="25">
        <f t="shared" si="5"/>
        <v>4320.0</v>
      </c>
      <c r="O31" s="25"/>
      <c r="P31" s="25">
        <f t="shared" si="9"/>
        <v>432.0</v>
      </c>
      <c r="Q31" s="25"/>
      <c r="R31" s="18">
        <f t="shared" si="10"/>
        <v>432.0</v>
      </c>
      <c r="S31" s="27">
        <f t="shared" si="6"/>
        <v>3888.0</v>
      </c>
      <c r="T31" s="28"/>
      <c r="U31" s="20"/>
      <c r="V31" s="20"/>
    </row>
    <row r="32" spans="8:8" hidden="1">
      <c r="A32" s="25">
        <f>SUBTOTAL(3,$B$6:B32)</f>
        <v>0.0</v>
      </c>
      <c r="B32" s="26">
        <v>43525.0</v>
      </c>
      <c r="C32" s="25">
        <f t="shared" si="19"/>
        <v>63100.0</v>
      </c>
      <c r="D32" s="27">
        <f t="shared" si="21"/>
        <v>7572.0</v>
      </c>
      <c r="E32" s="25">
        <f t="shared" si="7"/>
        <v>5048.0</v>
      </c>
      <c r="F32" s="25">
        <f t="shared" si="1"/>
        <v>75720.0</v>
      </c>
      <c r="G32" s="25">
        <f t="shared" si="20"/>
        <v>59500.0</v>
      </c>
      <c r="H32" s="27">
        <f t="shared" si="22"/>
        <v>7140.0</v>
      </c>
      <c r="I32" s="25">
        <f t="shared" si="8"/>
        <v>4760.0</v>
      </c>
      <c r="J32" s="25">
        <f t="shared" si="3"/>
        <v>71400.0</v>
      </c>
      <c r="K32" s="25">
        <f t="shared" si="23"/>
        <v>3600.0</v>
      </c>
      <c r="L32" s="27">
        <f t="shared" si="23"/>
        <v>432.0</v>
      </c>
      <c r="M32" s="25">
        <f t="shared" si="23"/>
        <v>288.0</v>
      </c>
      <c r="N32" s="25">
        <f t="shared" si="5"/>
        <v>4320.0</v>
      </c>
      <c r="O32" s="25"/>
      <c r="P32" s="25">
        <f t="shared" si="9"/>
        <v>432.0</v>
      </c>
      <c r="Q32" s="25"/>
      <c r="R32" s="18">
        <f t="shared" si="10"/>
        <v>432.0</v>
      </c>
      <c r="S32" s="27">
        <f t="shared" si="6"/>
        <v>3888.0</v>
      </c>
      <c r="T32" s="28"/>
      <c r="U32" s="20"/>
      <c r="V32" s="20"/>
    </row>
    <row r="33" spans="8:8" hidden="1">
      <c r="A33" s="25">
        <f>SUBTOTAL(3,$B$6:B33)</f>
        <v>0.0</v>
      </c>
      <c r="B33" s="26">
        <v>43556.0</v>
      </c>
      <c r="C33" s="25">
        <f t="shared" si="19"/>
        <v>63100.0</v>
      </c>
      <c r="D33" s="27">
        <f t="shared" si="21"/>
        <v>7572.0</v>
      </c>
      <c r="E33" s="25">
        <f t="shared" si="7"/>
        <v>5048.0</v>
      </c>
      <c r="F33" s="25">
        <f t="shared" si="1"/>
        <v>75720.0</v>
      </c>
      <c r="G33" s="25">
        <f t="shared" si="20"/>
        <v>59500.0</v>
      </c>
      <c r="H33" s="27">
        <f t="shared" si="22"/>
        <v>7140.0</v>
      </c>
      <c r="I33" s="25">
        <f t="shared" si="8"/>
        <v>4760.0</v>
      </c>
      <c r="J33" s="25">
        <f t="shared" si="3"/>
        <v>71400.0</v>
      </c>
      <c r="K33" s="25">
        <f t="shared" si="23"/>
        <v>3600.0</v>
      </c>
      <c r="L33" s="27">
        <f t="shared" si="23"/>
        <v>432.0</v>
      </c>
      <c r="M33" s="25">
        <f t="shared" si="23"/>
        <v>288.0</v>
      </c>
      <c r="N33" s="25">
        <f t="shared" si="5"/>
        <v>4320.0</v>
      </c>
      <c r="O33" s="25"/>
      <c r="P33" s="25">
        <f t="shared" si="9"/>
        <v>432.0</v>
      </c>
      <c r="Q33" s="25"/>
      <c r="R33" s="18">
        <f t="shared" si="10"/>
        <v>432.0</v>
      </c>
      <c r="S33" s="27">
        <f t="shared" si="6"/>
        <v>3888.0</v>
      </c>
      <c r="T33" s="28"/>
      <c r="U33" s="20"/>
      <c r="V33" s="20"/>
    </row>
    <row r="34" spans="8:8" hidden="1">
      <c r="A34" s="25">
        <f>SUBTOTAL(3,$B$6:B34)</f>
        <v>0.0</v>
      </c>
      <c r="B34" s="26">
        <v>43586.0</v>
      </c>
      <c r="C34" s="25">
        <f t="shared" si="19"/>
        <v>63100.0</v>
      </c>
      <c r="D34" s="27">
        <f t="shared" si="21"/>
        <v>7572.0</v>
      </c>
      <c r="E34" s="25">
        <f t="shared" si="7"/>
        <v>5048.0</v>
      </c>
      <c r="F34" s="25">
        <f t="shared" si="1"/>
        <v>75720.0</v>
      </c>
      <c r="G34" s="25">
        <f t="shared" si="20"/>
        <v>59500.0</v>
      </c>
      <c r="H34" s="27">
        <f t="shared" si="22"/>
        <v>7140.0</v>
      </c>
      <c r="I34" s="25">
        <f t="shared" si="8"/>
        <v>4760.0</v>
      </c>
      <c r="J34" s="25">
        <f t="shared" si="3"/>
        <v>71400.0</v>
      </c>
      <c r="K34" s="25">
        <f t="shared" si="23"/>
        <v>3600.0</v>
      </c>
      <c r="L34" s="27">
        <f t="shared" si="23"/>
        <v>432.0</v>
      </c>
      <c r="M34" s="25">
        <f t="shared" si="23"/>
        <v>288.0</v>
      </c>
      <c r="N34" s="25">
        <f t="shared" si="5"/>
        <v>4320.0</v>
      </c>
      <c r="O34" s="25"/>
      <c r="P34" s="25">
        <f t="shared" si="9"/>
        <v>432.0</v>
      </c>
      <c r="Q34" s="25"/>
      <c r="R34" s="18">
        <f t="shared" si="10"/>
        <v>432.0</v>
      </c>
      <c r="S34" s="27">
        <f t="shared" si="6"/>
        <v>3888.0</v>
      </c>
      <c r="T34" s="28"/>
      <c r="U34" s="20"/>
      <c r="V34" s="20"/>
    </row>
    <row r="35" spans="8:8" hidden="1">
      <c r="A35" s="25">
        <f>SUBTOTAL(3,$B$6:B35)</f>
        <v>0.0</v>
      </c>
      <c r="B35" s="26">
        <v>43617.0</v>
      </c>
      <c r="C35" s="25">
        <f t="shared" si="19"/>
        <v>63100.0</v>
      </c>
      <c r="D35" s="27">
        <f t="shared" si="21"/>
        <v>7572.0</v>
      </c>
      <c r="E35" s="25">
        <f t="shared" si="7"/>
        <v>5048.0</v>
      </c>
      <c r="F35" s="25">
        <f t="shared" si="1"/>
        <v>75720.0</v>
      </c>
      <c r="G35" s="25">
        <f t="shared" si="20"/>
        <v>59500.0</v>
      </c>
      <c r="H35" s="27">
        <f t="shared" si="22"/>
        <v>7140.0</v>
      </c>
      <c r="I35" s="25">
        <f t="shared" si="8"/>
        <v>4760.0</v>
      </c>
      <c r="J35" s="25">
        <f t="shared" si="3"/>
        <v>71400.0</v>
      </c>
      <c r="K35" s="25">
        <f t="shared" si="23"/>
        <v>3600.0</v>
      </c>
      <c r="L35" s="27">
        <f t="shared" si="23"/>
        <v>432.0</v>
      </c>
      <c r="M35" s="25">
        <f t="shared" si="23"/>
        <v>288.0</v>
      </c>
      <c r="N35" s="25">
        <f t="shared" si="5"/>
        <v>4320.0</v>
      </c>
      <c r="O35" s="25"/>
      <c r="P35" s="25">
        <f t="shared" si="9"/>
        <v>432.0</v>
      </c>
      <c r="Q35" s="25"/>
      <c r="R35" s="18">
        <f t="shared" si="10"/>
        <v>432.0</v>
      </c>
      <c r="S35" s="27">
        <f t="shared" si="6"/>
        <v>3888.0</v>
      </c>
      <c r="T35" s="28"/>
      <c r="U35" s="20"/>
      <c r="V35" s="20"/>
    </row>
    <row r="36" spans="8:8" hidden="1">
      <c r="A36" s="25">
        <f>SUBTOTAL(3,$B$6:B36)</f>
        <v>0.0</v>
      </c>
      <c r="B36" s="26">
        <v>43647.0</v>
      </c>
      <c r="C36" s="25">
        <f>ROUND(C35*103%,-2)</f>
        <v>65000.0</v>
      </c>
      <c r="D36" s="27">
        <f>ROUND(C36*17/100,0)</f>
        <v>11050.0</v>
      </c>
      <c r="E36" s="25">
        <f t="shared" si="7"/>
        <v>5200.0</v>
      </c>
      <c r="F36" s="25">
        <f t="shared" si="1"/>
        <v>81250.0</v>
      </c>
      <c r="G36" s="25">
        <f>ROUND(G35*103%,-2)</f>
        <v>61300.0</v>
      </c>
      <c r="H36" s="27">
        <f>ROUND(G36*17/100,0)</f>
        <v>10421.0</v>
      </c>
      <c r="I36" s="25">
        <f t="shared" si="8"/>
        <v>4904.0</v>
      </c>
      <c r="J36" s="25">
        <f t="shared" si="3"/>
        <v>76625.0</v>
      </c>
      <c r="K36" s="25">
        <f t="shared" si="23"/>
        <v>3700.0</v>
      </c>
      <c r="L36" s="27">
        <f t="shared" si="23"/>
        <v>629.0</v>
      </c>
      <c r="M36" s="25">
        <f t="shared" si="23"/>
        <v>296.0</v>
      </c>
      <c r="N36" s="25">
        <f t="shared" si="5"/>
        <v>4625.0</v>
      </c>
      <c r="O36" s="25"/>
      <c r="P36" s="25">
        <f t="shared" si="9"/>
        <v>463.0</v>
      </c>
      <c r="Q36" s="25"/>
      <c r="R36" s="18">
        <f t="shared" si="10"/>
        <v>463.0</v>
      </c>
      <c r="S36" s="27">
        <f t="shared" si="6"/>
        <v>4162.0</v>
      </c>
      <c r="T36" s="28"/>
      <c r="U36" s="20"/>
      <c r="V36" s="20"/>
    </row>
    <row r="37" spans="8:8" hidden="1">
      <c r="A37" s="25">
        <f>SUBTOTAL(3,$B$6:B37)</f>
        <v>0.0</v>
      </c>
      <c r="B37" s="26">
        <v>43678.0</v>
      </c>
      <c r="C37" s="25">
        <f>C36</f>
        <v>65000.0</v>
      </c>
      <c r="D37" s="27">
        <f t="shared" si="24" ref="D37:D55">ROUND(C37*17/100,0)</f>
        <v>11050.0</v>
      </c>
      <c r="E37" s="25">
        <f t="shared" si="7"/>
        <v>5200.0</v>
      </c>
      <c r="F37" s="25">
        <f t="shared" si="1"/>
        <v>81250.0</v>
      </c>
      <c r="G37" s="25">
        <f>G36</f>
        <v>61300.0</v>
      </c>
      <c r="H37" s="27">
        <f t="shared" si="25" ref="H37:H55">ROUND(G37*17/100,0)</f>
        <v>10421.0</v>
      </c>
      <c r="I37" s="25">
        <f t="shared" si="8"/>
        <v>4904.0</v>
      </c>
      <c r="J37" s="25">
        <f t="shared" si="3"/>
        <v>76625.0</v>
      </c>
      <c r="K37" s="25">
        <f t="shared" si="23"/>
        <v>3700.0</v>
      </c>
      <c r="L37" s="27">
        <f t="shared" si="23"/>
        <v>629.0</v>
      </c>
      <c r="M37" s="25">
        <f t="shared" si="23"/>
        <v>296.0</v>
      </c>
      <c r="N37" s="25">
        <f t="shared" si="5"/>
        <v>4625.0</v>
      </c>
      <c r="O37" s="25"/>
      <c r="P37" s="25">
        <f t="shared" si="9"/>
        <v>463.0</v>
      </c>
      <c r="Q37" s="25"/>
      <c r="R37" s="18">
        <f t="shared" si="10"/>
        <v>463.0</v>
      </c>
      <c r="S37" s="27">
        <f t="shared" si="6"/>
        <v>4162.0</v>
      </c>
      <c r="T37" s="28"/>
      <c r="U37" s="20"/>
      <c r="V37" s="20"/>
    </row>
    <row r="38" spans="8:8" hidden="1">
      <c r="A38" s="25">
        <f>SUBTOTAL(3,$B$6:B38)</f>
        <v>0.0</v>
      </c>
      <c r="B38" s="26">
        <v>43709.0</v>
      </c>
      <c r="C38" s="25">
        <f t="shared" si="26" ref="C38:C86">C37</f>
        <v>65000.0</v>
      </c>
      <c r="D38" s="27">
        <f t="shared" si="24"/>
        <v>11050.0</v>
      </c>
      <c r="E38" s="25">
        <f t="shared" si="7"/>
        <v>5200.0</v>
      </c>
      <c r="F38" s="25">
        <f t="shared" si="1"/>
        <v>81250.0</v>
      </c>
      <c r="G38" s="25">
        <f t="shared" si="27" ref="G38:G86">G37</f>
        <v>61300.0</v>
      </c>
      <c r="H38" s="27">
        <f t="shared" si="25"/>
        <v>10421.0</v>
      </c>
      <c r="I38" s="25">
        <f t="shared" si="8"/>
        <v>4904.0</v>
      </c>
      <c r="J38" s="25">
        <f t="shared" si="3"/>
        <v>76625.0</v>
      </c>
      <c r="K38" s="25">
        <f t="shared" si="23"/>
        <v>3700.0</v>
      </c>
      <c r="L38" s="27">
        <f t="shared" si="23"/>
        <v>629.0</v>
      </c>
      <c r="M38" s="25">
        <f t="shared" si="23"/>
        <v>296.0</v>
      </c>
      <c r="N38" s="25">
        <f t="shared" si="5"/>
        <v>4625.0</v>
      </c>
      <c r="O38" s="25"/>
      <c r="P38" s="25">
        <f t="shared" si="9"/>
        <v>463.0</v>
      </c>
      <c r="Q38" s="25"/>
      <c r="R38" s="18">
        <f t="shared" si="10"/>
        <v>463.0</v>
      </c>
      <c r="S38" s="27">
        <f t="shared" si="6"/>
        <v>4162.0</v>
      </c>
      <c r="T38" s="28"/>
      <c r="U38" s="20"/>
      <c r="V38" s="20"/>
    </row>
    <row r="39" spans="8:8" hidden="1">
      <c r="A39" s="25">
        <f>SUBTOTAL(3,$B$6:B39)</f>
        <v>0.0</v>
      </c>
      <c r="B39" s="26">
        <v>43739.0</v>
      </c>
      <c r="C39" s="25">
        <f t="shared" si="26"/>
        <v>65000.0</v>
      </c>
      <c r="D39" s="27">
        <f t="shared" si="24"/>
        <v>11050.0</v>
      </c>
      <c r="E39" s="25">
        <f t="shared" si="7"/>
        <v>5200.0</v>
      </c>
      <c r="F39" s="25">
        <f t="shared" si="1"/>
        <v>81250.0</v>
      </c>
      <c r="G39" s="25">
        <f t="shared" si="27"/>
        <v>61300.0</v>
      </c>
      <c r="H39" s="27">
        <f t="shared" si="25"/>
        <v>10421.0</v>
      </c>
      <c r="I39" s="25">
        <f t="shared" si="8"/>
        <v>4904.0</v>
      </c>
      <c r="J39" s="25">
        <f t="shared" si="3"/>
        <v>76625.0</v>
      </c>
      <c r="K39" s="25">
        <f t="shared" si="23"/>
        <v>3700.0</v>
      </c>
      <c r="L39" s="27">
        <f t="shared" si="23"/>
        <v>629.0</v>
      </c>
      <c r="M39" s="25">
        <f t="shared" si="23"/>
        <v>296.0</v>
      </c>
      <c r="N39" s="25">
        <f t="shared" si="5"/>
        <v>4625.0</v>
      </c>
      <c r="O39" s="25"/>
      <c r="P39" s="25">
        <f t="shared" si="9"/>
        <v>463.0</v>
      </c>
      <c r="Q39" s="25"/>
      <c r="R39" s="18">
        <f t="shared" si="10"/>
        <v>463.0</v>
      </c>
      <c r="S39" s="27">
        <f t="shared" si="6"/>
        <v>4162.0</v>
      </c>
      <c r="T39" s="28"/>
      <c r="U39" s="20"/>
      <c r="V39" s="20"/>
    </row>
    <row r="40" spans="8:8" hidden="1">
      <c r="A40" s="25">
        <f>SUBTOTAL(3,$B$6:B40)</f>
        <v>0.0</v>
      </c>
      <c r="B40" s="26">
        <v>43770.0</v>
      </c>
      <c r="C40" s="25">
        <f t="shared" si="26"/>
        <v>65000.0</v>
      </c>
      <c r="D40" s="27">
        <f t="shared" si="24"/>
        <v>11050.0</v>
      </c>
      <c r="E40" s="25">
        <f t="shared" si="7"/>
        <v>5200.0</v>
      </c>
      <c r="F40" s="25">
        <f t="shared" si="1"/>
        <v>81250.0</v>
      </c>
      <c r="G40" s="25">
        <f t="shared" si="27"/>
        <v>61300.0</v>
      </c>
      <c r="H40" s="27">
        <f t="shared" si="25"/>
        <v>10421.0</v>
      </c>
      <c r="I40" s="25">
        <f t="shared" si="8"/>
        <v>4904.0</v>
      </c>
      <c r="J40" s="25">
        <f t="shared" si="3"/>
        <v>76625.0</v>
      </c>
      <c r="K40" s="25">
        <f t="shared" si="23"/>
        <v>3700.0</v>
      </c>
      <c r="L40" s="27">
        <f t="shared" si="23"/>
        <v>629.0</v>
      </c>
      <c r="M40" s="25">
        <f t="shared" si="23"/>
        <v>296.0</v>
      </c>
      <c r="N40" s="25">
        <f t="shared" si="5"/>
        <v>4625.0</v>
      </c>
      <c r="O40" s="25"/>
      <c r="P40" s="25">
        <f t="shared" si="9"/>
        <v>463.0</v>
      </c>
      <c r="Q40" s="25"/>
      <c r="R40" s="18">
        <f t="shared" si="10"/>
        <v>463.0</v>
      </c>
      <c r="S40" s="27">
        <f t="shared" si="6"/>
        <v>4162.0</v>
      </c>
      <c r="T40" s="28"/>
      <c r="U40" s="20"/>
      <c r="V40" s="20"/>
    </row>
    <row r="41" spans="8:8" hidden="1">
      <c r="A41" s="25">
        <f>SUBTOTAL(3,$B$6:B41)</f>
        <v>0.0</v>
      </c>
      <c r="B41" s="26">
        <v>43800.0</v>
      </c>
      <c r="C41" s="25">
        <f t="shared" si="26"/>
        <v>65000.0</v>
      </c>
      <c r="D41" s="27">
        <f t="shared" si="24"/>
        <v>11050.0</v>
      </c>
      <c r="E41" s="25">
        <f t="shared" si="7"/>
        <v>5200.0</v>
      </c>
      <c r="F41" s="25">
        <f t="shared" si="1"/>
        <v>81250.0</v>
      </c>
      <c r="G41" s="25">
        <f t="shared" si="27"/>
        <v>61300.0</v>
      </c>
      <c r="H41" s="27">
        <f t="shared" si="25"/>
        <v>10421.0</v>
      </c>
      <c r="I41" s="25">
        <f t="shared" si="8"/>
        <v>4904.0</v>
      </c>
      <c r="J41" s="25">
        <f t="shared" si="3"/>
        <v>76625.0</v>
      </c>
      <c r="K41" s="25">
        <f t="shared" si="23"/>
        <v>3700.0</v>
      </c>
      <c r="L41" s="27">
        <f t="shared" si="23"/>
        <v>629.0</v>
      </c>
      <c r="M41" s="25">
        <f t="shared" si="23"/>
        <v>296.0</v>
      </c>
      <c r="N41" s="25">
        <f t="shared" si="5"/>
        <v>4625.0</v>
      </c>
      <c r="O41" s="25"/>
      <c r="P41" s="25">
        <f t="shared" si="9"/>
        <v>463.0</v>
      </c>
      <c r="Q41" s="25"/>
      <c r="R41" s="18">
        <f t="shared" si="10"/>
        <v>463.0</v>
      </c>
      <c r="S41" s="27">
        <f t="shared" si="6"/>
        <v>4162.0</v>
      </c>
      <c r="T41" s="28"/>
      <c r="U41" s="20"/>
      <c r="V41" s="20"/>
    </row>
    <row r="42" spans="8:8" hidden="1">
      <c r="A42" s="25">
        <f>SUBTOTAL(3,$B$6:B42)</f>
        <v>0.0</v>
      </c>
      <c r="B42" s="26">
        <v>43831.0</v>
      </c>
      <c r="C42" s="25">
        <f t="shared" si="26"/>
        <v>65000.0</v>
      </c>
      <c r="D42" s="27">
        <f t="shared" si="24"/>
        <v>11050.0</v>
      </c>
      <c r="E42" s="25">
        <f t="shared" si="7"/>
        <v>5200.0</v>
      </c>
      <c r="F42" s="25">
        <f t="shared" si="1"/>
        <v>81250.0</v>
      </c>
      <c r="G42" s="25">
        <f t="shared" si="27"/>
        <v>61300.0</v>
      </c>
      <c r="H42" s="27">
        <f t="shared" si="25"/>
        <v>10421.0</v>
      </c>
      <c r="I42" s="25">
        <f t="shared" si="8"/>
        <v>4904.0</v>
      </c>
      <c r="J42" s="25">
        <f t="shared" si="3"/>
        <v>76625.0</v>
      </c>
      <c r="K42" s="25">
        <f t="shared" si="23"/>
        <v>3700.0</v>
      </c>
      <c r="L42" s="27">
        <f t="shared" si="23"/>
        <v>629.0</v>
      </c>
      <c r="M42" s="25">
        <f t="shared" si="23"/>
        <v>296.0</v>
      </c>
      <c r="N42" s="25">
        <f t="shared" si="5"/>
        <v>4625.0</v>
      </c>
      <c r="O42" s="25"/>
      <c r="P42" s="25">
        <f t="shared" si="9"/>
        <v>463.0</v>
      </c>
      <c r="Q42" s="25"/>
      <c r="R42" s="18">
        <f t="shared" si="10"/>
        <v>463.0</v>
      </c>
      <c r="S42" s="27">
        <f t="shared" si="6"/>
        <v>4162.0</v>
      </c>
      <c r="T42" s="28"/>
      <c r="U42" s="20"/>
      <c r="V42" s="20"/>
    </row>
    <row r="43" spans="8:8" hidden="1">
      <c r="A43" s="25">
        <f>SUBTOTAL(3,$B$6:B43)</f>
        <v>0.0</v>
      </c>
      <c r="B43" s="26">
        <v>43862.0</v>
      </c>
      <c r="C43" s="25">
        <f t="shared" si="26"/>
        <v>65000.0</v>
      </c>
      <c r="D43" s="27">
        <f t="shared" si="24"/>
        <v>11050.0</v>
      </c>
      <c r="E43" s="25">
        <f t="shared" si="7"/>
        <v>5200.0</v>
      </c>
      <c r="F43" s="25">
        <f t="shared" si="1"/>
        <v>81250.0</v>
      </c>
      <c r="G43" s="25">
        <f t="shared" si="27"/>
        <v>61300.0</v>
      </c>
      <c r="H43" s="27">
        <f t="shared" si="25"/>
        <v>10421.0</v>
      </c>
      <c r="I43" s="25">
        <f t="shared" si="8"/>
        <v>4904.0</v>
      </c>
      <c r="J43" s="25">
        <f t="shared" si="3"/>
        <v>76625.0</v>
      </c>
      <c r="K43" s="25">
        <f t="shared" si="23"/>
        <v>3700.0</v>
      </c>
      <c r="L43" s="27">
        <f t="shared" si="23"/>
        <v>629.0</v>
      </c>
      <c r="M43" s="25">
        <f t="shared" si="23"/>
        <v>296.0</v>
      </c>
      <c r="N43" s="25">
        <f t="shared" si="5"/>
        <v>4625.0</v>
      </c>
      <c r="O43" s="25"/>
      <c r="P43" s="25">
        <f t="shared" si="9"/>
        <v>463.0</v>
      </c>
      <c r="Q43" s="25"/>
      <c r="R43" s="18">
        <f t="shared" si="10"/>
        <v>463.0</v>
      </c>
      <c r="S43" s="27">
        <f t="shared" si="6"/>
        <v>4162.0</v>
      </c>
      <c r="T43" s="28"/>
      <c r="U43" s="20"/>
      <c r="V43" s="20"/>
    </row>
    <row r="44" spans="8:8" hidden="1">
      <c r="A44" s="25">
        <f>SUBTOTAL(3,$B$6:B44)</f>
        <v>0.0</v>
      </c>
      <c r="B44" s="26">
        <v>43891.0</v>
      </c>
      <c r="C44" s="25">
        <f t="shared" si="26"/>
        <v>65000.0</v>
      </c>
      <c r="D44" s="27">
        <f t="shared" si="24"/>
        <v>11050.0</v>
      </c>
      <c r="E44" s="25">
        <f t="shared" si="7"/>
        <v>5200.0</v>
      </c>
      <c r="F44" s="25">
        <f t="shared" si="1"/>
        <v>81250.0</v>
      </c>
      <c r="G44" s="25">
        <f t="shared" si="27"/>
        <v>61300.0</v>
      </c>
      <c r="H44" s="27">
        <f t="shared" si="25"/>
        <v>10421.0</v>
      </c>
      <c r="I44" s="25">
        <f t="shared" si="8"/>
        <v>4904.0</v>
      </c>
      <c r="J44" s="25">
        <f t="shared" si="3"/>
        <v>76625.0</v>
      </c>
      <c r="K44" s="25">
        <f t="shared" si="23"/>
        <v>3700.0</v>
      </c>
      <c r="L44" s="27">
        <f t="shared" si="23"/>
        <v>629.0</v>
      </c>
      <c r="M44" s="25">
        <f t="shared" si="23"/>
        <v>296.0</v>
      </c>
      <c r="N44" s="25">
        <f t="shared" si="5"/>
        <v>4625.0</v>
      </c>
      <c r="O44" s="25"/>
      <c r="P44" s="25">
        <f t="shared" si="9"/>
        <v>463.0</v>
      </c>
      <c r="Q44" s="25">
        <f>ROUND(N44/31*3,0)</f>
        <v>448.0</v>
      </c>
      <c r="R44" s="18">
        <f t="shared" si="10"/>
        <v>911.0</v>
      </c>
      <c r="S44" s="27">
        <f t="shared" si="6"/>
        <v>3714.0</v>
      </c>
      <c r="T44" s="28"/>
      <c r="U44" s="20"/>
      <c r="V44" s="20"/>
    </row>
    <row r="45" spans="8:8" hidden="1">
      <c r="A45" s="25">
        <f>SUBTOTAL(3,$B$6:B45)</f>
        <v>0.0</v>
      </c>
      <c r="B45" s="26">
        <v>43922.0</v>
      </c>
      <c r="C45" s="25">
        <f t="shared" si="26"/>
        <v>65000.0</v>
      </c>
      <c r="D45" s="27">
        <f t="shared" si="24"/>
        <v>11050.0</v>
      </c>
      <c r="E45" s="25">
        <f t="shared" si="7"/>
        <v>5200.0</v>
      </c>
      <c r="F45" s="25">
        <f t="shared" si="1"/>
        <v>81250.0</v>
      </c>
      <c r="G45" s="25">
        <f t="shared" si="27"/>
        <v>61300.0</v>
      </c>
      <c r="H45" s="27">
        <f t="shared" si="25"/>
        <v>10421.0</v>
      </c>
      <c r="I45" s="25">
        <f t="shared" si="8"/>
        <v>4904.0</v>
      </c>
      <c r="J45" s="25">
        <f t="shared" si="3"/>
        <v>76625.0</v>
      </c>
      <c r="K45" s="25">
        <f t="shared" si="23"/>
        <v>3700.0</v>
      </c>
      <c r="L45" s="27">
        <f t="shared" si="23"/>
        <v>629.0</v>
      </c>
      <c r="M45" s="25">
        <f t="shared" si="23"/>
        <v>296.0</v>
      </c>
      <c r="N45" s="25">
        <f t="shared" si="5"/>
        <v>4625.0</v>
      </c>
      <c r="O45" s="25"/>
      <c r="P45" s="25">
        <f t="shared" si="9"/>
        <v>463.0</v>
      </c>
      <c r="Q45" s="25"/>
      <c r="R45" s="18">
        <f t="shared" si="10"/>
        <v>463.0</v>
      </c>
      <c r="S45" s="27">
        <f t="shared" si="6"/>
        <v>4162.0</v>
      </c>
      <c r="T45" s="28"/>
      <c r="U45" s="20"/>
      <c r="V45" s="20"/>
    </row>
    <row r="46" spans="8:8" hidden="1">
      <c r="A46" s="25">
        <f>SUBTOTAL(3,$B$6:B46)</f>
        <v>0.0</v>
      </c>
      <c r="B46" s="26">
        <v>43952.0</v>
      </c>
      <c r="C46" s="25">
        <f t="shared" si="26"/>
        <v>65000.0</v>
      </c>
      <c r="D46" s="27">
        <f t="shared" si="24"/>
        <v>11050.0</v>
      </c>
      <c r="E46" s="25">
        <f t="shared" si="7"/>
        <v>5200.0</v>
      </c>
      <c r="F46" s="25">
        <f t="shared" si="1"/>
        <v>81250.0</v>
      </c>
      <c r="G46" s="25">
        <f t="shared" si="27"/>
        <v>61300.0</v>
      </c>
      <c r="H46" s="27">
        <f t="shared" si="25"/>
        <v>10421.0</v>
      </c>
      <c r="I46" s="25">
        <f t="shared" si="8"/>
        <v>4904.0</v>
      </c>
      <c r="J46" s="25">
        <f t="shared" si="3"/>
        <v>76625.0</v>
      </c>
      <c r="K46" s="25">
        <f t="shared" si="23"/>
        <v>3700.0</v>
      </c>
      <c r="L46" s="27">
        <f t="shared" si="23"/>
        <v>629.0</v>
      </c>
      <c r="M46" s="25">
        <f t="shared" si="23"/>
        <v>296.0</v>
      </c>
      <c r="N46" s="25">
        <f t="shared" si="5"/>
        <v>4625.0</v>
      </c>
      <c r="O46" s="25"/>
      <c r="P46" s="25">
        <f t="shared" si="9"/>
        <v>463.0</v>
      </c>
      <c r="Q46" s="25"/>
      <c r="R46" s="18">
        <f t="shared" si="10"/>
        <v>463.0</v>
      </c>
      <c r="S46" s="27">
        <f t="shared" si="6"/>
        <v>4162.0</v>
      </c>
      <c r="T46" s="28"/>
      <c r="U46" s="20"/>
      <c r="V46" s="20"/>
    </row>
    <row r="47" spans="8:8" hidden="1">
      <c r="A47" s="25">
        <f>SUBTOTAL(3,$B$6:B47)</f>
        <v>0.0</v>
      </c>
      <c r="B47" s="26">
        <v>43983.0</v>
      </c>
      <c r="C47" s="25">
        <f t="shared" si="26"/>
        <v>65000.0</v>
      </c>
      <c r="D47" s="27">
        <f t="shared" si="24"/>
        <v>11050.0</v>
      </c>
      <c r="E47" s="25">
        <f t="shared" si="7"/>
        <v>5200.0</v>
      </c>
      <c r="F47" s="25">
        <f t="shared" si="1"/>
        <v>81250.0</v>
      </c>
      <c r="G47" s="25">
        <f t="shared" si="27"/>
        <v>61300.0</v>
      </c>
      <c r="H47" s="27">
        <f t="shared" si="25"/>
        <v>10421.0</v>
      </c>
      <c r="I47" s="25">
        <f t="shared" si="8"/>
        <v>4904.0</v>
      </c>
      <c r="J47" s="25">
        <f t="shared" si="3"/>
        <v>76625.0</v>
      </c>
      <c r="K47" s="25">
        <f t="shared" si="28" ref="K47:M62">C47-G47</f>
        <v>3700.0</v>
      </c>
      <c r="L47" s="27">
        <f t="shared" si="28"/>
        <v>629.0</v>
      </c>
      <c r="M47" s="25">
        <f t="shared" si="28"/>
        <v>296.0</v>
      </c>
      <c r="N47" s="25">
        <f t="shared" si="5"/>
        <v>4625.0</v>
      </c>
      <c r="O47" s="25"/>
      <c r="P47" s="25">
        <f t="shared" si="9"/>
        <v>463.0</v>
      </c>
      <c r="Q47" s="25"/>
      <c r="R47" s="18">
        <f t="shared" si="10"/>
        <v>463.0</v>
      </c>
      <c r="S47" s="27">
        <f t="shared" si="6"/>
        <v>4162.0</v>
      </c>
      <c r="T47" s="28"/>
      <c r="U47" s="20"/>
      <c r="V47" s="20"/>
    </row>
    <row r="48" spans="8:8" hidden="1">
      <c r="A48" s="25">
        <f>SUBTOTAL(3,$B$6:B48)</f>
        <v>0.0</v>
      </c>
      <c r="B48" s="26">
        <v>44013.0</v>
      </c>
      <c r="C48" s="25">
        <f>ROUND(C47*103%,-2)</f>
        <v>67000.0</v>
      </c>
      <c r="D48" s="27">
        <f t="shared" si="24"/>
        <v>11390.0</v>
      </c>
      <c r="E48" s="25">
        <f t="shared" si="7"/>
        <v>5360.0</v>
      </c>
      <c r="F48" s="25">
        <f t="shared" si="1"/>
        <v>83750.0</v>
      </c>
      <c r="G48" s="25">
        <f>ROUND(G47*103%,-2)</f>
        <v>63100.0</v>
      </c>
      <c r="H48" s="27">
        <f t="shared" si="25"/>
        <v>10727.0</v>
      </c>
      <c r="I48" s="25">
        <f t="shared" si="8"/>
        <v>5048.0</v>
      </c>
      <c r="J48" s="25">
        <f t="shared" si="3"/>
        <v>78875.0</v>
      </c>
      <c r="K48" s="25">
        <f t="shared" si="28"/>
        <v>3900.0</v>
      </c>
      <c r="L48" s="27">
        <f t="shared" si="28"/>
        <v>663.0</v>
      </c>
      <c r="M48" s="25">
        <f t="shared" si="28"/>
        <v>312.0</v>
      </c>
      <c r="N48" s="25">
        <f t="shared" si="5"/>
        <v>4875.0</v>
      </c>
      <c r="O48" s="25"/>
      <c r="P48" s="25">
        <f t="shared" si="9"/>
        <v>488.0</v>
      </c>
      <c r="Q48" s="25"/>
      <c r="R48" s="18">
        <f t="shared" si="10"/>
        <v>488.0</v>
      </c>
      <c r="S48" s="27">
        <f t="shared" si="6"/>
        <v>4387.0</v>
      </c>
      <c r="T48" s="28"/>
      <c r="U48" s="20"/>
      <c r="V48" s="20"/>
    </row>
    <row r="49" spans="8:8" hidden="1">
      <c r="A49" s="25">
        <f>SUBTOTAL(3,$B$6:B49)</f>
        <v>0.0</v>
      </c>
      <c r="B49" s="26">
        <v>44044.0</v>
      </c>
      <c r="C49" s="25">
        <f t="shared" si="26"/>
        <v>67000.0</v>
      </c>
      <c r="D49" s="27">
        <f t="shared" si="24"/>
        <v>11390.0</v>
      </c>
      <c r="E49" s="25">
        <f t="shared" si="7"/>
        <v>5360.0</v>
      </c>
      <c r="F49" s="25">
        <f t="shared" si="1"/>
        <v>83750.0</v>
      </c>
      <c r="G49" s="25">
        <f t="shared" si="27"/>
        <v>63100.0</v>
      </c>
      <c r="H49" s="27">
        <f t="shared" si="25"/>
        <v>10727.0</v>
      </c>
      <c r="I49" s="25">
        <f t="shared" si="8"/>
        <v>5048.0</v>
      </c>
      <c r="J49" s="25">
        <f t="shared" si="3"/>
        <v>78875.0</v>
      </c>
      <c r="K49" s="25">
        <f t="shared" si="28"/>
        <v>3900.0</v>
      </c>
      <c r="L49" s="27">
        <f t="shared" si="28"/>
        <v>663.0</v>
      </c>
      <c r="M49" s="25">
        <f t="shared" si="28"/>
        <v>312.0</v>
      </c>
      <c r="N49" s="25">
        <f t="shared" si="5"/>
        <v>4875.0</v>
      </c>
      <c r="O49" s="25"/>
      <c r="P49" s="25">
        <f t="shared" si="9"/>
        <v>488.0</v>
      </c>
      <c r="Q49" s="25"/>
      <c r="R49" s="18">
        <f t="shared" si="10"/>
        <v>488.0</v>
      </c>
      <c r="S49" s="27">
        <f t="shared" si="6"/>
        <v>4387.0</v>
      </c>
      <c r="T49" s="28"/>
      <c r="U49" s="20"/>
      <c r="V49" s="20"/>
    </row>
    <row r="50" spans="8:8" hidden="1">
      <c r="A50" s="25">
        <f>SUBTOTAL(3,$B$6:B50)</f>
        <v>0.0</v>
      </c>
      <c r="B50" s="26">
        <v>44075.0</v>
      </c>
      <c r="C50" s="25">
        <f t="shared" si="26"/>
        <v>67000.0</v>
      </c>
      <c r="D50" s="27">
        <f t="shared" si="24"/>
        <v>11390.0</v>
      </c>
      <c r="E50" s="25">
        <f t="shared" si="7"/>
        <v>5360.0</v>
      </c>
      <c r="F50" s="25">
        <f t="shared" si="1"/>
        <v>83750.0</v>
      </c>
      <c r="G50" s="25">
        <f t="shared" si="27"/>
        <v>63100.0</v>
      </c>
      <c r="H50" s="27">
        <f t="shared" si="25"/>
        <v>10727.0</v>
      </c>
      <c r="I50" s="25">
        <f t="shared" si="8"/>
        <v>5048.0</v>
      </c>
      <c r="J50" s="25">
        <f t="shared" si="3"/>
        <v>78875.0</v>
      </c>
      <c r="K50" s="25">
        <f t="shared" si="28"/>
        <v>3900.0</v>
      </c>
      <c r="L50" s="27">
        <f t="shared" si="28"/>
        <v>663.0</v>
      </c>
      <c r="M50" s="25">
        <f t="shared" si="28"/>
        <v>312.0</v>
      </c>
      <c r="N50" s="25">
        <f t="shared" si="5"/>
        <v>4875.0</v>
      </c>
      <c r="O50" s="25"/>
      <c r="P50" s="25">
        <f t="shared" si="9"/>
        <v>488.0</v>
      </c>
      <c r="Q50" s="25">
        <f>ROUND(N50/30,0)</f>
        <v>163.0</v>
      </c>
      <c r="R50" s="18">
        <f t="shared" si="10"/>
        <v>651.0</v>
      </c>
      <c r="S50" s="27">
        <f t="shared" si="6"/>
        <v>4224.0</v>
      </c>
      <c r="T50" s="28"/>
      <c r="U50" s="20"/>
      <c r="V50" s="20"/>
    </row>
    <row r="51" spans="8:8" hidden="1">
      <c r="A51" s="25">
        <f>SUBTOTAL(3,$B$6:B51)</f>
        <v>0.0</v>
      </c>
      <c r="B51" s="26">
        <v>44105.0</v>
      </c>
      <c r="C51" s="25">
        <f t="shared" si="26"/>
        <v>67000.0</v>
      </c>
      <c r="D51" s="27">
        <f t="shared" si="24"/>
        <v>11390.0</v>
      </c>
      <c r="E51" s="25">
        <f t="shared" si="7"/>
        <v>5360.0</v>
      </c>
      <c r="F51" s="25">
        <f t="shared" si="1"/>
        <v>83750.0</v>
      </c>
      <c r="G51" s="25">
        <f t="shared" si="27"/>
        <v>63100.0</v>
      </c>
      <c r="H51" s="27">
        <f t="shared" si="25"/>
        <v>10727.0</v>
      </c>
      <c r="I51" s="25">
        <f t="shared" si="8"/>
        <v>5048.0</v>
      </c>
      <c r="J51" s="25">
        <f t="shared" si="3"/>
        <v>78875.0</v>
      </c>
      <c r="K51" s="25">
        <f t="shared" si="28"/>
        <v>3900.0</v>
      </c>
      <c r="L51" s="27">
        <f t="shared" si="28"/>
        <v>663.0</v>
      </c>
      <c r="M51" s="25">
        <f t="shared" si="28"/>
        <v>312.0</v>
      </c>
      <c r="N51" s="25">
        <f t="shared" si="5"/>
        <v>4875.0</v>
      </c>
      <c r="O51" s="25"/>
      <c r="P51" s="25">
        <f t="shared" si="9"/>
        <v>488.0</v>
      </c>
      <c r="Q51" s="25"/>
      <c r="R51" s="18">
        <f t="shared" si="10"/>
        <v>488.0</v>
      </c>
      <c r="S51" s="27">
        <f t="shared" si="6"/>
        <v>4387.0</v>
      </c>
      <c r="T51" s="28"/>
      <c r="U51" s="20"/>
      <c r="V51" s="20"/>
    </row>
    <row r="52" spans="8:8" hidden="1">
      <c r="A52" s="25">
        <f>SUBTOTAL(3,$B$6:B52)</f>
        <v>0.0</v>
      </c>
      <c r="B52" s="26">
        <v>44136.0</v>
      </c>
      <c r="C52" s="25">
        <f t="shared" si="26"/>
        <v>67000.0</v>
      </c>
      <c r="D52" s="27">
        <f t="shared" si="24"/>
        <v>11390.0</v>
      </c>
      <c r="E52" s="25">
        <f t="shared" si="7"/>
        <v>5360.0</v>
      </c>
      <c r="F52" s="25">
        <f t="shared" si="1"/>
        <v>83750.0</v>
      </c>
      <c r="G52" s="25">
        <f t="shared" si="27"/>
        <v>63100.0</v>
      </c>
      <c r="H52" s="27">
        <f t="shared" si="25"/>
        <v>10727.0</v>
      </c>
      <c r="I52" s="25">
        <f t="shared" si="8"/>
        <v>5048.0</v>
      </c>
      <c r="J52" s="25">
        <f t="shared" si="3"/>
        <v>78875.0</v>
      </c>
      <c r="K52" s="25">
        <f t="shared" si="28"/>
        <v>3900.0</v>
      </c>
      <c r="L52" s="27">
        <f t="shared" si="28"/>
        <v>663.0</v>
      </c>
      <c r="M52" s="25">
        <f t="shared" si="28"/>
        <v>312.0</v>
      </c>
      <c r="N52" s="25">
        <f t="shared" si="5"/>
        <v>4875.0</v>
      </c>
      <c r="O52" s="25"/>
      <c r="P52" s="25">
        <f t="shared" si="9"/>
        <v>488.0</v>
      </c>
      <c r="Q52" s="25"/>
      <c r="R52" s="18">
        <f t="shared" si="10"/>
        <v>488.0</v>
      </c>
      <c r="S52" s="27">
        <f t="shared" si="6"/>
        <v>4387.0</v>
      </c>
      <c r="T52" s="28"/>
      <c r="U52" s="20"/>
      <c r="V52" s="20"/>
    </row>
    <row r="53" spans="8:8" hidden="1">
      <c r="A53" s="25">
        <f>SUBTOTAL(3,$B$6:B53)</f>
        <v>0.0</v>
      </c>
      <c r="B53" s="26">
        <v>44166.0</v>
      </c>
      <c r="C53" s="25">
        <f t="shared" si="26"/>
        <v>67000.0</v>
      </c>
      <c r="D53" s="27">
        <f t="shared" si="24"/>
        <v>11390.0</v>
      </c>
      <c r="E53" s="25">
        <f t="shared" si="7"/>
        <v>5360.0</v>
      </c>
      <c r="F53" s="25">
        <f t="shared" si="1"/>
        <v>83750.0</v>
      </c>
      <c r="G53" s="25">
        <f t="shared" si="27"/>
        <v>63100.0</v>
      </c>
      <c r="H53" s="27">
        <f t="shared" si="25"/>
        <v>10727.0</v>
      </c>
      <c r="I53" s="25">
        <f t="shared" si="8"/>
        <v>5048.0</v>
      </c>
      <c r="J53" s="25">
        <f t="shared" si="3"/>
        <v>78875.0</v>
      </c>
      <c r="K53" s="25">
        <f t="shared" si="28"/>
        <v>3900.0</v>
      </c>
      <c r="L53" s="27">
        <f t="shared" si="28"/>
        <v>663.0</v>
      </c>
      <c r="M53" s="25">
        <f t="shared" si="28"/>
        <v>312.0</v>
      </c>
      <c r="N53" s="25">
        <f t="shared" si="5"/>
        <v>4875.0</v>
      </c>
      <c r="O53" s="25"/>
      <c r="P53" s="25">
        <f t="shared" si="9"/>
        <v>488.0</v>
      </c>
      <c r="Q53" s="25"/>
      <c r="R53" s="18">
        <f t="shared" si="10"/>
        <v>488.0</v>
      </c>
      <c r="S53" s="27">
        <f t="shared" si="6"/>
        <v>4387.0</v>
      </c>
      <c r="T53" s="28"/>
      <c r="U53" s="20"/>
      <c r="V53" s="20"/>
    </row>
    <row r="54" spans="8:8" hidden="1">
      <c r="A54" s="25">
        <f>SUBTOTAL(3,$B$6:B54)</f>
        <v>0.0</v>
      </c>
      <c r="B54" s="26">
        <v>44197.0</v>
      </c>
      <c r="C54" s="25">
        <f t="shared" si="26"/>
        <v>67000.0</v>
      </c>
      <c r="D54" s="27">
        <f t="shared" si="24"/>
        <v>11390.0</v>
      </c>
      <c r="E54" s="25">
        <f t="shared" si="7"/>
        <v>5360.0</v>
      </c>
      <c r="F54" s="25">
        <f t="shared" si="1"/>
        <v>83750.0</v>
      </c>
      <c r="G54" s="25">
        <f t="shared" si="27"/>
        <v>63100.0</v>
      </c>
      <c r="H54" s="27">
        <f t="shared" si="25"/>
        <v>10727.0</v>
      </c>
      <c r="I54" s="25">
        <f t="shared" si="8"/>
        <v>5048.0</v>
      </c>
      <c r="J54" s="25">
        <f t="shared" si="3"/>
        <v>78875.0</v>
      </c>
      <c r="K54" s="25">
        <f t="shared" si="28"/>
        <v>3900.0</v>
      </c>
      <c r="L54" s="27">
        <f t="shared" si="28"/>
        <v>663.0</v>
      </c>
      <c r="M54" s="25">
        <f t="shared" si="28"/>
        <v>312.0</v>
      </c>
      <c r="N54" s="25">
        <f t="shared" si="5"/>
        <v>4875.0</v>
      </c>
      <c r="O54" s="25"/>
      <c r="P54" s="25">
        <f t="shared" si="9"/>
        <v>488.0</v>
      </c>
      <c r="Q54" s="25"/>
      <c r="R54" s="18">
        <f t="shared" si="10"/>
        <v>488.0</v>
      </c>
      <c r="S54" s="27">
        <f t="shared" si="6"/>
        <v>4387.0</v>
      </c>
      <c r="T54" s="28"/>
      <c r="U54" s="20"/>
      <c r="V54" s="20"/>
    </row>
    <row r="55" spans="8:8" hidden="1">
      <c r="A55" s="25">
        <f>SUBTOTAL(3,$B$6:B55)</f>
        <v>0.0</v>
      </c>
      <c r="B55" s="26">
        <v>44228.0</v>
      </c>
      <c r="C55" s="25">
        <f t="shared" si="26"/>
        <v>67000.0</v>
      </c>
      <c r="D55" s="27">
        <f t="shared" si="24"/>
        <v>11390.0</v>
      </c>
      <c r="E55" s="25">
        <f t="shared" si="7"/>
        <v>5360.0</v>
      </c>
      <c r="F55" s="25">
        <f t="shared" si="1"/>
        <v>83750.0</v>
      </c>
      <c r="G55" s="25">
        <f t="shared" si="27"/>
        <v>63100.0</v>
      </c>
      <c r="H55" s="27">
        <f t="shared" si="25"/>
        <v>10727.0</v>
      </c>
      <c r="I55" s="25">
        <f t="shared" si="8"/>
        <v>5048.0</v>
      </c>
      <c r="J55" s="25">
        <f t="shared" si="3"/>
        <v>78875.0</v>
      </c>
      <c r="K55" s="25">
        <f t="shared" si="28"/>
        <v>3900.0</v>
      </c>
      <c r="L55" s="27">
        <f t="shared" si="28"/>
        <v>663.0</v>
      </c>
      <c r="M55" s="25">
        <f t="shared" si="28"/>
        <v>312.0</v>
      </c>
      <c r="N55" s="25">
        <f t="shared" si="5"/>
        <v>4875.0</v>
      </c>
      <c r="O55" s="25"/>
      <c r="P55" s="25">
        <f t="shared" si="9"/>
        <v>488.0</v>
      </c>
      <c r="Q55" s="25"/>
      <c r="R55" s="18">
        <f t="shared" si="10"/>
        <v>488.0</v>
      </c>
      <c r="S55" s="27">
        <f t="shared" si="6"/>
        <v>4387.0</v>
      </c>
      <c r="T55" s="28"/>
      <c r="U55" s="20"/>
      <c r="V55" s="20"/>
    </row>
    <row r="56" spans="8:8" hidden="1">
      <c r="A56" s="25">
        <f>SUBTOTAL(3,$B$6:B56)</f>
        <v>0.0</v>
      </c>
      <c r="B56" s="26">
        <v>44256.0</v>
      </c>
      <c r="C56" s="25">
        <f t="shared" si="26"/>
        <v>67000.0</v>
      </c>
      <c r="D56" s="27">
        <f>ROUND(C56*17/100,0)</f>
        <v>11390.0</v>
      </c>
      <c r="E56" s="25">
        <f>ROUND((C56*8/100),0)</f>
        <v>5360.0</v>
      </c>
      <c r="F56" s="25">
        <f t="shared" si="1"/>
        <v>83750.0</v>
      </c>
      <c r="G56" s="25">
        <f t="shared" si="27"/>
        <v>63100.0</v>
      </c>
      <c r="H56" s="27">
        <f>ROUND(G56*17/100,0)</f>
        <v>10727.0</v>
      </c>
      <c r="I56" s="25">
        <f>ROUND((G56*8/100),0)</f>
        <v>5048.0</v>
      </c>
      <c r="J56" s="25">
        <f t="shared" si="3"/>
        <v>78875.0</v>
      </c>
      <c r="K56" s="25">
        <f t="shared" si="28"/>
        <v>3900.0</v>
      </c>
      <c r="L56" s="27">
        <f t="shared" si="28"/>
        <v>663.0</v>
      </c>
      <c r="M56" s="25">
        <f t="shared" si="28"/>
        <v>312.0</v>
      </c>
      <c r="N56" s="25">
        <f t="shared" si="5"/>
        <v>4875.0</v>
      </c>
      <c r="O56" s="25"/>
      <c r="P56" s="25">
        <f t="shared" si="9"/>
        <v>488.0</v>
      </c>
      <c r="Q56" s="25"/>
      <c r="R56" s="18">
        <f t="shared" si="10"/>
        <v>488.0</v>
      </c>
      <c r="S56" s="27">
        <f t="shared" si="6"/>
        <v>4387.0</v>
      </c>
      <c r="T56" s="28"/>
      <c r="U56" s="20"/>
      <c r="V56" s="20"/>
    </row>
    <row r="57" spans="8:8" hidden="1">
      <c r="A57" s="25">
        <f>SUBTOTAL(3,$B$6:B57)</f>
        <v>0.0</v>
      </c>
      <c r="B57" s="26">
        <v>44287.0</v>
      </c>
      <c r="C57" s="25">
        <f t="shared" si="26"/>
        <v>67000.0</v>
      </c>
      <c r="D57" s="27">
        <f>ROUND(C57*17/100,0)</f>
        <v>11390.0</v>
      </c>
      <c r="E57" s="25">
        <f>ROUND((C57*8/100),0)</f>
        <v>5360.0</v>
      </c>
      <c r="F57" s="25">
        <f t="shared" si="1"/>
        <v>83750.0</v>
      </c>
      <c r="G57" s="25">
        <f t="shared" si="27"/>
        <v>63100.0</v>
      </c>
      <c r="H57" s="27">
        <f>ROUND(G57*17/100,0)</f>
        <v>10727.0</v>
      </c>
      <c r="I57" s="25">
        <f>ROUND((G57*8/100),0)</f>
        <v>5048.0</v>
      </c>
      <c r="J57" s="25">
        <f t="shared" si="3"/>
        <v>78875.0</v>
      </c>
      <c r="K57" s="25">
        <f t="shared" si="28"/>
        <v>3900.0</v>
      </c>
      <c r="L57" s="27">
        <f t="shared" si="28"/>
        <v>663.0</v>
      </c>
      <c r="M57" s="25">
        <f t="shared" si="28"/>
        <v>312.0</v>
      </c>
      <c r="N57" s="25">
        <f t="shared" si="5"/>
        <v>4875.0</v>
      </c>
      <c r="O57" s="25"/>
      <c r="P57" s="25">
        <f t="shared" si="9"/>
        <v>488.0</v>
      </c>
      <c r="Q57" s="25"/>
      <c r="R57" s="18">
        <f t="shared" si="10"/>
        <v>488.0</v>
      </c>
      <c r="S57" s="27">
        <f t="shared" si="6"/>
        <v>4387.0</v>
      </c>
      <c r="T57" s="28"/>
      <c r="U57" s="20"/>
      <c r="V57" s="20"/>
    </row>
    <row r="58" spans="8:8" hidden="1">
      <c r="A58" s="25">
        <f>SUBTOTAL(3,$B$6:B58)</f>
        <v>0.0</v>
      </c>
      <c r="B58" s="26">
        <v>44317.0</v>
      </c>
      <c r="C58" s="25">
        <f t="shared" si="26"/>
        <v>67000.0</v>
      </c>
      <c r="D58" s="27">
        <f>ROUND(C58*17/100,0)</f>
        <v>11390.0</v>
      </c>
      <c r="E58" s="25">
        <f>ROUND((C58*8/100),0)</f>
        <v>5360.0</v>
      </c>
      <c r="F58" s="25">
        <f t="shared" si="1"/>
        <v>83750.0</v>
      </c>
      <c r="G58" s="25">
        <f t="shared" si="27"/>
        <v>63100.0</v>
      </c>
      <c r="H58" s="27">
        <f>ROUND(G58*17/100,0)</f>
        <v>10727.0</v>
      </c>
      <c r="I58" s="25">
        <f>ROUND((G58*8/100),0)</f>
        <v>5048.0</v>
      </c>
      <c r="J58" s="25">
        <f t="shared" si="3"/>
        <v>78875.0</v>
      </c>
      <c r="K58" s="25">
        <f t="shared" si="28"/>
        <v>3900.0</v>
      </c>
      <c r="L58" s="27">
        <f t="shared" si="28"/>
        <v>663.0</v>
      </c>
      <c r="M58" s="25">
        <f t="shared" si="28"/>
        <v>312.0</v>
      </c>
      <c r="N58" s="25">
        <f t="shared" si="5"/>
        <v>4875.0</v>
      </c>
      <c r="O58" s="25"/>
      <c r="P58" s="25">
        <f t="shared" si="9"/>
        <v>488.0</v>
      </c>
      <c r="Q58" s="25"/>
      <c r="R58" s="18">
        <f t="shared" si="10"/>
        <v>488.0</v>
      </c>
      <c r="S58" s="27">
        <f t="shared" si="6"/>
        <v>4387.0</v>
      </c>
      <c r="T58" s="28"/>
      <c r="U58" s="20"/>
      <c r="V58" s="20"/>
    </row>
    <row r="59" spans="8:8" hidden="1">
      <c r="A59" s="25">
        <f>SUBTOTAL(3,$B$6:B59)</f>
        <v>0.0</v>
      </c>
      <c r="B59" s="26">
        <v>44348.0</v>
      </c>
      <c r="C59" s="25">
        <f t="shared" si="26"/>
        <v>67000.0</v>
      </c>
      <c r="D59" s="27">
        <f>ROUND(C59*17/100,0)</f>
        <v>11390.0</v>
      </c>
      <c r="E59" s="25">
        <f>ROUND((C59*8/100),0)</f>
        <v>5360.0</v>
      </c>
      <c r="F59" s="25">
        <f t="shared" si="1"/>
        <v>83750.0</v>
      </c>
      <c r="G59" s="25">
        <f t="shared" si="27"/>
        <v>63100.0</v>
      </c>
      <c r="H59" s="27">
        <f>ROUND(G59*17/100,0)</f>
        <v>10727.0</v>
      </c>
      <c r="I59" s="25">
        <f>ROUND((G59*8/100),0)</f>
        <v>5048.0</v>
      </c>
      <c r="J59" s="25">
        <f t="shared" si="3"/>
        <v>78875.0</v>
      </c>
      <c r="K59" s="25">
        <f t="shared" si="28"/>
        <v>3900.0</v>
      </c>
      <c r="L59" s="27">
        <f t="shared" si="28"/>
        <v>663.0</v>
      </c>
      <c r="M59" s="25">
        <f t="shared" si="28"/>
        <v>312.0</v>
      </c>
      <c r="N59" s="25">
        <f t="shared" si="5"/>
        <v>4875.0</v>
      </c>
      <c r="O59" s="25"/>
      <c r="P59" s="25">
        <f t="shared" si="9"/>
        <v>488.0</v>
      </c>
      <c r="Q59" s="25"/>
      <c r="R59" s="18">
        <f t="shared" si="10"/>
        <v>488.0</v>
      </c>
      <c r="S59" s="27">
        <f t="shared" si="6"/>
        <v>4387.0</v>
      </c>
      <c r="T59" s="28"/>
      <c r="U59" s="20"/>
      <c r="V59" s="20"/>
    </row>
    <row r="60" spans="8:8" hidden="1">
      <c r="A60" s="25">
        <f>SUBTOTAL(3,$B$6:B60)</f>
        <v>0.0</v>
      </c>
      <c r="B60" s="26">
        <v>44378.0</v>
      </c>
      <c r="C60" s="25">
        <f>ROUND(C59*103%,-2)</f>
        <v>69000.0</v>
      </c>
      <c r="D60" s="27">
        <f>ROUND(C60*31/100,0)</f>
        <v>21390.0</v>
      </c>
      <c r="E60" s="25">
        <f>ROUND((C60*9/100),0)</f>
        <v>6210.0</v>
      </c>
      <c r="F60" s="25">
        <f t="shared" si="1"/>
        <v>96600.0</v>
      </c>
      <c r="G60" s="25">
        <f>ROUND(G59*103%,-2)</f>
        <v>65000.0</v>
      </c>
      <c r="H60" s="27">
        <f>ROUND(G60*31/100,0)</f>
        <v>20150.0</v>
      </c>
      <c r="I60" s="25">
        <f>ROUND((G60*9/100),0)</f>
        <v>5850.0</v>
      </c>
      <c r="J60" s="25">
        <f t="shared" si="3"/>
        <v>91000.0</v>
      </c>
      <c r="K60" s="25">
        <f t="shared" si="28"/>
        <v>4000.0</v>
      </c>
      <c r="L60" s="27">
        <f t="shared" si="28"/>
        <v>1240.0</v>
      </c>
      <c r="M60" s="25">
        <f t="shared" si="28"/>
        <v>360.0</v>
      </c>
      <c r="N60" s="25">
        <f t="shared" si="5"/>
        <v>5600.0</v>
      </c>
      <c r="O60" s="25">
        <f>ROUND((K60*3/100),0)</f>
        <v>120.0</v>
      </c>
      <c r="P60" s="25">
        <f t="shared" si="9"/>
        <v>560.0</v>
      </c>
      <c r="Q60" s="25"/>
      <c r="R60" s="18">
        <f t="shared" si="10"/>
        <v>680.0</v>
      </c>
      <c r="S60" s="27">
        <f t="shared" si="6"/>
        <v>4920.0</v>
      </c>
      <c r="T60" s="28"/>
      <c r="U60" s="20"/>
      <c r="V60" s="20"/>
    </row>
    <row r="61" spans="8:8" hidden="1">
      <c r="A61" s="25">
        <f>SUBTOTAL(3,$B$6:B61)</f>
        <v>0.0</v>
      </c>
      <c r="B61" s="26">
        <v>44409.0</v>
      </c>
      <c r="C61" s="25">
        <f t="shared" si="26"/>
        <v>69000.0</v>
      </c>
      <c r="D61" s="27">
        <f t="shared" si="29" ref="D61:D65">ROUND(C61*31/100,0)</f>
        <v>21390.0</v>
      </c>
      <c r="E61" s="25">
        <f t="shared" si="30" ref="E61:E67">ROUND((C61*9/100),0)</f>
        <v>6210.0</v>
      </c>
      <c r="F61" s="25">
        <f t="shared" si="1"/>
        <v>96600.0</v>
      </c>
      <c r="G61" s="25">
        <f t="shared" si="27"/>
        <v>65000.0</v>
      </c>
      <c r="H61" s="27">
        <f t="shared" si="31" ref="H61:H65">ROUND(G61*31/100,0)</f>
        <v>20150.0</v>
      </c>
      <c r="I61" s="25">
        <f t="shared" si="32" ref="I61:I67">ROUND((G61*9/100),0)</f>
        <v>5850.0</v>
      </c>
      <c r="J61" s="25">
        <f t="shared" si="3"/>
        <v>91000.0</v>
      </c>
      <c r="K61" s="25">
        <f t="shared" si="28"/>
        <v>4000.0</v>
      </c>
      <c r="L61" s="27">
        <f t="shared" si="28"/>
        <v>1240.0</v>
      </c>
      <c r="M61" s="25">
        <f t="shared" si="28"/>
        <v>360.0</v>
      </c>
      <c r="N61" s="25">
        <f t="shared" si="5"/>
        <v>5600.0</v>
      </c>
      <c r="O61" s="25">
        <f t="shared" si="33" ref="O61:O62">ROUND((K61*3/100),0)</f>
        <v>120.0</v>
      </c>
      <c r="P61" s="25">
        <f t="shared" si="9"/>
        <v>560.0</v>
      </c>
      <c r="Q61" s="25"/>
      <c r="R61" s="18">
        <f t="shared" si="10"/>
        <v>680.0</v>
      </c>
      <c r="S61" s="27">
        <f t="shared" si="6"/>
        <v>4920.0</v>
      </c>
      <c r="T61" s="28"/>
      <c r="U61" s="20"/>
      <c r="V61" s="20"/>
    </row>
    <row r="62" spans="8:8" hidden="1">
      <c r="A62" s="25">
        <f>SUBTOTAL(3,$B$6:B62)</f>
        <v>0.0</v>
      </c>
      <c r="B62" s="26">
        <v>44440.0</v>
      </c>
      <c r="C62" s="25">
        <f t="shared" si="26"/>
        <v>69000.0</v>
      </c>
      <c r="D62" s="27">
        <f t="shared" si="29"/>
        <v>21390.0</v>
      </c>
      <c r="E62" s="25">
        <f t="shared" si="30"/>
        <v>6210.0</v>
      </c>
      <c r="F62" s="25">
        <f t="shared" si="1"/>
        <v>96600.0</v>
      </c>
      <c r="G62" s="25">
        <f t="shared" si="27"/>
        <v>65000.0</v>
      </c>
      <c r="H62" s="27">
        <f t="shared" si="31"/>
        <v>20150.0</v>
      </c>
      <c r="I62" s="25">
        <f t="shared" si="32"/>
        <v>5850.0</v>
      </c>
      <c r="J62" s="25">
        <f t="shared" si="3"/>
        <v>91000.0</v>
      </c>
      <c r="K62" s="25">
        <f t="shared" si="28"/>
        <v>4000.0</v>
      </c>
      <c r="L62" s="27">
        <f t="shared" si="28"/>
        <v>1240.0</v>
      </c>
      <c r="M62" s="25">
        <f t="shared" si="28"/>
        <v>360.0</v>
      </c>
      <c r="N62" s="25">
        <f t="shared" si="5"/>
        <v>5600.0</v>
      </c>
      <c r="O62" s="25">
        <f t="shared" si="33"/>
        <v>120.0</v>
      </c>
      <c r="P62" s="25">
        <f t="shared" si="9"/>
        <v>560.0</v>
      </c>
      <c r="Q62" s="25"/>
      <c r="R62" s="18">
        <f t="shared" si="10"/>
        <v>680.0</v>
      </c>
      <c r="S62" s="27">
        <f t="shared" si="6"/>
        <v>4920.0</v>
      </c>
      <c r="T62" s="28"/>
      <c r="U62" s="20"/>
      <c r="V62" s="20"/>
    </row>
    <row r="63" spans="8:8" hidden="1">
      <c r="A63" s="25">
        <f>SUBTOTAL(3,$B$6:B63)</f>
        <v>0.0</v>
      </c>
      <c r="B63" s="26">
        <v>44470.0</v>
      </c>
      <c r="C63" s="25">
        <f t="shared" si="26"/>
        <v>69000.0</v>
      </c>
      <c r="D63" s="27">
        <f t="shared" si="29"/>
        <v>21390.0</v>
      </c>
      <c r="E63" s="25">
        <f t="shared" si="30"/>
        <v>6210.0</v>
      </c>
      <c r="F63" s="25">
        <f t="shared" si="1"/>
        <v>96600.0</v>
      </c>
      <c r="G63" s="25">
        <f t="shared" si="27"/>
        <v>65000.0</v>
      </c>
      <c r="H63" s="27">
        <f t="shared" si="31"/>
        <v>20150.0</v>
      </c>
      <c r="I63" s="25">
        <f t="shared" si="32"/>
        <v>5850.0</v>
      </c>
      <c r="J63" s="25">
        <f t="shared" si="3"/>
        <v>91000.0</v>
      </c>
      <c r="K63" s="25">
        <f t="shared" si="34" ref="K63:M67">C63-G63</f>
        <v>4000.0</v>
      </c>
      <c r="L63" s="27">
        <f t="shared" si="34"/>
        <v>1240.0</v>
      </c>
      <c r="M63" s="25">
        <f t="shared" si="34"/>
        <v>360.0</v>
      </c>
      <c r="N63" s="25">
        <f t="shared" si="5"/>
        <v>5600.0</v>
      </c>
      <c r="O63" s="25"/>
      <c r="P63" s="25">
        <f t="shared" si="9"/>
        <v>560.0</v>
      </c>
      <c r="Q63" s="25"/>
      <c r="R63" s="18">
        <f t="shared" si="10"/>
        <v>560.0</v>
      </c>
      <c r="S63" s="27">
        <f t="shared" si="6"/>
        <v>5040.0</v>
      </c>
      <c r="T63" s="28"/>
      <c r="U63" s="20"/>
      <c r="V63" s="20"/>
    </row>
    <row r="64" spans="8:8" hidden="1">
      <c r="A64" s="25">
        <f>SUBTOTAL(3,$B$6:B64)</f>
        <v>0.0</v>
      </c>
      <c r="B64" s="26">
        <v>44501.0</v>
      </c>
      <c r="C64" s="25">
        <f t="shared" si="26"/>
        <v>69000.0</v>
      </c>
      <c r="D64" s="27">
        <f t="shared" si="29"/>
        <v>21390.0</v>
      </c>
      <c r="E64" s="25">
        <f t="shared" si="30"/>
        <v>6210.0</v>
      </c>
      <c r="F64" s="25">
        <f t="shared" si="1"/>
        <v>96600.0</v>
      </c>
      <c r="G64" s="25">
        <f t="shared" si="27"/>
        <v>65000.0</v>
      </c>
      <c r="H64" s="27">
        <f t="shared" si="31"/>
        <v>20150.0</v>
      </c>
      <c r="I64" s="25">
        <f t="shared" si="32"/>
        <v>5850.0</v>
      </c>
      <c r="J64" s="25">
        <f t="shared" si="3"/>
        <v>91000.0</v>
      </c>
      <c r="K64" s="25">
        <f t="shared" si="34"/>
        <v>4000.0</v>
      </c>
      <c r="L64" s="27">
        <f t="shared" si="34"/>
        <v>1240.0</v>
      </c>
      <c r="M64" s="25">
        <f t="shared" si="34"/>
        <v>360.0</v>
      </c>
      <c r="N64" s="25">
        <f t="shared" si="5"/>
        <v>5600.0</v>
      </c>
      <c r="O64" s="25"/>
      <c r="P64" s="25">
        <f t="shared" si="9"/>
        <v>560.0</v>
      </c>
      <c r="Q64" s="25"/>
      <c r="R64" s="18">
        <f t="shared" si="10"/>
        <v>560.0</v>
      </c>
      <c r="S64" s="27">
        <f t="shared" si="6"/>
        <v>5040.0</v>
      </c>
      <c r="T64" s="28"/>
      <c r="U64" s="20"/>
      <c r="V64" s="20"/>
    </row>
    <row r="65" spans="8:8" hidden="1">
      <c r="A65" s="25">
        <f>SUBTOTAL(3,$B$6:B65)</f>
        <v>0.0</v>
      </c>
      <c r="B65" s="26">
        <v>44531.0</v>
      </c>
      <c r="C65" s="25">
        <f t="shared" si="26"/>
        <v>69000.0</v>
      </c>
      <c r="D65" s="27">
        <f t="shared" si="29"/>
        <v>21390.0</v>
      </c>
      <c r="E65" s="25">
        <f t="shared" si="30"/>
        <v>6210.0</v>
      </c>
      <c r="F65" s="25">
        <f t="shared" si="1"/>
        <v>96600.0</v>
      </c>
      <c r="G65" s="25">
        <f t="shared" si="27"/>
        <v>65000.0</v>
      </c>
      <c r="H65" s="27">
        <f t="shared" si="31"/>
        <v>20150.0</v>
      </c>
      <c r="I65" s="25">
        <f t="shared" si="32"/>
        <v>5850.0</v>
      </c>
      <c r="J65" s="25">
        <f t="shared" si="3"/>
        <v>91000.0</v>
      </c>
      <c r="K65" s="25">
        <f t="shared" si="34"/>
        <v>4000.0</v>
      </c>
      <c r="L65" s="27">
        <f t="shared" si="34"/>
        <v>1240.0</v>
      </c>
      <c r="M65" s="25">
        <f t="shared" si="34"/>
        <v>360.0</v>
      </c>
      <c r="N65" s="25">
        <f t="shared" si="5"/>
        <v>5600.0</v>
      </c>
      <c r="O65" s="25"/>
      <c r="P65" s="25">
        <f t="shared" si="9"/>
        <v>560.0</v>
      </c>
      <c r="Q65" s="25"/>
      <c r="R65" s="18">
        <f t="shared" si="10"/>
        <v>560.0</v>
      </c>
      <c r="S65" s="27">
        <f t="shared" si="6"/>
        <v>5040.0</v>
      </c>
      <c r="T65" s="28"/>
      <c r="U65" s="20"/>
      <c r="V65" s="20"/>
    </row>
    <row r="66" spans="8:8" hidden="1">
      <c r="A66" s="25">
        <f>SUBTOTAL(3,$B$6:B66)</f>
        <v>0.0</v>
      </c>
      <c r="B66" s="26">
        <v>44562.0</v>
      </c>
      <c r="C66" s="25">
        <f t="shared" si="26"/>
        <v>69000.0</v>
      </c>
      <c r="D66" s="27">
        <f>ROUND(C66*34/100,0)</f>
        <v>23460.0</v>
      </c>
      <c r="E66" s="25">
        <f t="shared" si="30"/>
        <v>6210.0</v>
      </c>
      <c r="F66" s="25">
        <f t="shared" si="1"/>
        <v>98670.0</v>
      </c>
      <c r="G66" s="25">
        <f t="shared" si="27"/>
        <v>65000.0</v>
      </c>
      <c r="H66" s="27">
        <f>ROUND(G66*34/100,0)</f>
        <v>22100.0</v>
      </c>
      <c r="I66" s="25">
        <f t="shared" si="32"/>
        <v>5850.0</v>
      </c>
      <c r="J66" s="25">
        <f t="shared" si="3"/>
        <v>92950.0</v>
      </c>
      <c r="K66" s="25">
        <f t="shared" si="34"/>
        <v>4000.0</v>
      </c>
      <c r="L66" s="27">
        <f t="shared" si="34"/>
        <v>1360.0</v>
      </c>
      <c r="M66" s="25">
        <f t="shared" si="34"/>
        <v>360.0</v>
      </c>
      <c r="N66" s="25">
        <f t="shared" si="5"/>
        <v>5720.0</v>
      </c>
      <c r="O66" s="25">
        <f>ROUND((K66*3/100),0)</f>
        <v>120.0</v>
      </c>
      <c r="P66" s="25">
        <f t="shared" si="9"/>
        <v>572.0</v>
      </c>
      <c r="Q66" s="25"/>
      <c r="R66" s="18">
        <f t="shared" si="10"/>
        <v>692.0</v>
      </c>
      <c r="S66" s="27">
        <f t="shared" si="6"/>
        <v>5028.0</v>
      </c>
      <c r="T66" s="28"/>
      <c r="U66" s="20"/>
      <c r="V66" s="20"/>
    </row>
    <row r="67" spans="8:8" hidden="1">
      <c r="A67" s="25">
        <f>SUBTOTAL(3,$B$6:B67)</f>
        <v>0.0</v>
      </c>
      <c r="B67" s="26">
        <v>44593.0</v>
      </c>
      <c r="C67" s="25">
        <f t="shared" si="26"/>
        <v>69000.0</v>
      </c>
      <c r="D67" s="27">
        <f t="shared" si="35" ref="D67:D71">ROUND(C67*34/100,0)</f>
        <v>23460.0</v>
      </c>
      <c r="E67" s="25">
        <f t="shared" si="30"/>
        <v>6210.0</v>
      </c>
      <c r="F67" s="25">
        <f t="shared" si="1"/>
        <v>98670.0</v>
      </c>
      <c r="G67" s="25">
        <f t="shared" si="27"/>
        <v>65000.0</v>
      </c>
      <c r="H67" s="27">
        <f t="shared" si="36" ref="H67:H71">ROUND(G67*34/100,0)</f>
        <v>22100.0</v>
      </c>
      <c r="I67" s="25">
        <f t="shared" si="32"/>
        <v>5850.0</v>
      </c>
      <c r="J67" s="25">
        <f t="shared" si="3"/>
        <v>92950.0</v>
      </c>
      <c r="K67" s="25">
        <f t="shared" si="34"/>
        <v>4000.0</v>
      </c>
      <c r="L67" s="27">
        <f t="shared" si="34"/>
        <v>1360.0</v>
      </c>
      <c r="M67" s="25">
        <f t="shared" si="34"/>
        <v>360.0</v>
      </c>
      <c r="N67" s="25">
        <f t="shared" si="5"/>
        <v>5720.0</v>
      </c>
      <c r="O67" s="25">
        <f t="shared" si="37" ref="O67:O68">ROUND((K67*3/100),0)</f>
        <v>120.0</v>
      </c>
      <c r="P67" s="25">
        <f t="shared" si="9"/>
        <v>572.0</v>
      </c>
      <c r="Q67" s="25"/>
      <c r="R67" s="18">
        <f t="shared" si="10"/>
        <v>692.0</v>
      </c>
      <c r="S67" s="27">
        <f t="shared" si="6"/>
        <v>5028.0</v>
      </c>
      <c r="T67" s="28"/>
      <c r="U67" s="20"/>
      <c r="V67" s="20"/>
    </row>
    <row r="68" spans="8:8" hidden="1">
      <c r="A68" s="25">
        <f>SUBTOTAL(3,$B$6:B68)</f>
        <v>0.0</v>
      </c>
      <c r="B68" s="26">
        <v>44621.0</v>
      </c>
      <c r="C68" s="25">
        <f t="shared" si="26"/>
        <v>69000.0</v>
      </c>
      <c r="D68" s="27">
        <f t="shared" si="35"/>
        <v>23460.0</v>
      </c>
      <c r="E68" s="25">
        <f t="shared" si="38" ref="E68:E77">ROUND((C68*9/100),0)</f>
        <v>6210.0</v>
      </c>
      <c r="F68" s="25">
        <f t="shared" si="39" ref="F68:F77">SUM(C68:E68)</f>
        <v>98670.0</v>
      </c>
      <c r="G68" s="25">
        <f t="shared" si="27"/>
        <v>65000.0</v>
      </c>
      <c r="H68" s="27">
        <f t="shared" si="36"/>
        <v>22100.0</v>
      </c>
      <c r="I68" s="25">
        <f t="shared" si="40" ref="I68:I77">ROUND((G68*9/100),0)</f>
        <v>5850.0</v>
      </c>
      <c r="J68" s="25">
        <f t="shared" si="41" ref="J68:J77">SUM(G68:I68)</f>
        <v>92950.0</v>
      </c>
      <c r="K68" s="25">
        <f t="shared" si="42" ref="K68:K77">C68-G68</f>
        <v>4000.0</v>
      </c>
      <c r="L68" s="27">
        <f t="shared" si="43" ref="L68:L77">D68-H68</f>
        <v>1360.0</v>
      </c>
      <c r="M68" s="25">
        <f t="shared" si="44" ref="M68:M77">E68-I68</f>
        <v>360.0</v>
      </c>
      <c r="N68" s="25">
        <f t="shared" si="45" ref="N68:N77">SUM(K68:M68)</f>
        <v>5720.0</v>
      </c>
      <c r="O68" s="25">
        <f t="shared" si="37"/>
        <v>120.0</v>
      </c>
      <c r="P68" s="25">
        <f t="shared" si="9"/>
        <v>572.0</v>
      </c>
      <c r="Q68" s="25"/>
      <c r="R68" s="18">
        <f t="shared" si="10"/>
        <v>692.0</v>
      </c>
      <c r="S68" s="27">
        <f t="shared" si="46" ref="S68:S77">N68-R68</f>
        <v>5028.0</v>
      </c>
      <c r="T68" s="28"/>
      <c r="U68" s="20"/>
      <c r="V68" s="20"/>
    </row>
    <row r="69" spans="8:8" hidden="1">
      <c r="A69" s="25">
        <f>SUBTOTAL(3,$B$6:B69)</f>
        <v>0.0</v>
      </c>
      <c r="B69" s="26">
        <v>44652.0</v>
      </c>
      <c r="C69" s="25">
        <f t="shared" si="26"/>
        <v>69000.0</v>
      </c>
      <c r="D69" s="27">
        <f t="shared" si="35"/>
        <v>23460.0</v>
      </c>
      <c r="E69" s="25">
        <f t="shared" si="38"/>
        <v>6210.0</v>
      </c>
      <c r="F69" s="25">
        <f t="shared" si="39"/>
        <v>98670.0</v>
      </c>
      <c r="G69" s="25">
        <f t="shared" si="27"/>
        <v>65000.0</v>
      </c>
      <c r="H69" s="27">
        <f t="shared" si="36"/>
        <v>22100.0</v>
      </c>
      <c r="I69" s="25">
        <f t="shared" si="40"/>
        <v>5850.0</v>
      </c>
      <c r="J69" s="25">
        <f t="shared" si="41"/>
        <v>92950.0</v>
      </c>
      <c r="K69" s="25">
        <f t="shared" si="42"/>
        <v>4000.0</v>
      </c>
      <c r="L69" s="27">
        <f t="shared" si="43"/>
        <v>1360.0</v>
      </c>
      <c r="M69" s="25">
        <f t="shared" si="44"/>
        <v>360.0</v>
      </c>
      <c r="N69" s="25">
        <f t="shared" si="45"/>
        <v>5720.0</v>
      </c>
      <c r="O69" s="25"/>
      <c r="P69" s="25">
        <f t="shared" si="9"/>
        <v>572.0</v>
      </c>
      <c r="Q69" s="25"/>
      <c r="R69" s="18">
        <f t="shared" si="10"/>
        <v>572.0</v>
      </c>
      <c r="S69" s="27">
        <f t="shared" si="46"/>
        <v>5148.0</v>
      </c>
      <c r="T69" s="28"/>
      <c r="U69" s="20"/>
      <c r="V69" s="20"/>
    </row>
    <row r="70" spans="8:8" hidden="1">
      <c r="A70" s="25">
        <f>SUBTOTAL(3,$B$6:B70)</f>
        <v>0.0</v>
      </c>
      <c r="B70" s="26">
        <v>44682.0</v>
      </c>
      <c r="C70" s="25">
        <f t="shared" si="26"/>
        <v>69000.0</v>
      </c>
      <c r="D70" s="27">
        <f t="shared" si="35"/>
        <v>23460.0</v>
      </c>
      <c r="E70" s="25">
        <f t="shared" si="38"/>
        <v>6210.0</v>
      </c>
      <c r="F70" s="25">
        <f t="shared" si="39"/>
        <v>98670.0</v>
      </c>
      <c r="G70" s="25">
        <f t="shared" si="27"/>
        <v>65000.0</v>
      </c>
      <c r="H70" s="27">
        <f t="shared" si="36"/>
        <v>22100.0</v>
      </c>
      <c r="I70" s="25">
        <f t="shared" si="40"/>
        <v>5850.0</v>
      </c>
      <c r="J70" s="25">
        <f t="shared" si="41"/>
        <v>92950.0</v>
      </c>
      <c r="K70" s="25">
        <f t="shared" si="42"/>
        <v>4000.0</v>
      </c>
      <c r="L70" s="27">
        <f t="shared" si="43"/>
        <v>1360.0</v>
      </c>
      <c r="M70" s="25">
        <f t="shared" si="44"/>
        <v>360.0</v>
      </c>
      <c r="N70" s="25">
        <f t="shared" si="45"/>
        <v>5720.0</v>
      </c>
      <c r="O70" s="25"/>
      <c r="P70" s="25">
        <f t="shared" si="9"/>
        <v>572.0</v>
      </c>
      <c r="Q70" s="25"/>
      <c r="R70" s="18">
        <f t="shared" si="10"/>
        <v>572.0</v>
      </c>
      <c r="S70" s="27">
        <f t="shared" si="46"/>
        <v>5148.0</v>
      </c>
      <c r="T70" s="28"/>
      <c r="U70" s="20"/>
      <c r="V70" s="20"/>
    </row>
    <row r="71" spans="8:8" hidden="1">
      <c r="A71" s="25">
        <f>SUBTOTAL(3,$B$6:B71)</f>
        <v>0.0</v>
      </c>
      <c r="B71" s="26">
        <v>44713.0</v>
      </c>
      <c r="C71" s="25">
        <f t="shared" si="26"/>
        <v>69000.0</v>
      </c>
      <c r="D71" s="27">
        <f t="shared" si="35"/>
        <v>23460.0</v>
      </c>
      <c r="E71" s="25">
        <f t="shared" si="38"/>
        <v>6210.0</v>
      </c>
      <c r="F71" s="25">
        <f t="shared" si="39"/>
        <v>98670.0</v>
      </c>
      <c r="G71" s="25">
        <f t="shared" si="27"/>
        <v>65000.0</v>
      </c>
      <c r="H71" s="27">
        <f t="shared" si="36"/>
        <v>22100.0</v>
      </c>
      <c r="I71" s="25">
        <f t="shared" si="40"/>
        <v>5850.0</v>
      </c>
      <c r="J71" s="25">
        <f t="shared" si="41"/>
        <v>92950.0</v>
      </c>
      <c r="K71" s="25">
        <f t="shared" si="42"/>
        <v>4000.0</v>
      </c>
      <c r="L71" s="27">
        <f t="shared" si="43"/>
        <v>1360.0</v>
      </c>
      <c r="M71" s="25">
        <f t="shared" si="44"/>
        <v>360.0</v>
      </c>
      <c r="N71" s="25">
        <f t="shared" si="45"/>
        <v>5720.0</v>
      </c>
      <c r="O71" s="25"/>
      <c r="P71" s="25">
        <f t="shared" si="47" ref="P71:P77">ROUND(N71*10/100,0)</f>
        <v>572.0</v>
      </c>
      <c r="Q71" s="25"/>
      <c r="R71" s="18">
        <f t="shared" si="48" ref="R71:R77">SUM(O71:Q71)</f>
        <v>572.0</v>
      </c>
      <c r="S71" s="27">
        <f t="shared" si="46"/>
        <v>5148.0</v>
      </c>
      <c r="T71" s="28"/>
      <c r="U71" s="20"/>
      <c r="V71" s="20"/>
    </row>
    <row r="72" spans="8:8" hidden="1">
      <c r="A72" s="25">
        <f>SUBTOTAL(3,$B$6:B72)</f>
        <v>0.0</v>
      </c>
      <c r="B72" s="26">
        <v>44743.0</v>
      </c>
      <c r="C72" s="25">
        <f>ROUND(C71*103%,-2)</f>
        <v>71100.0</v>
      </c>
      <c r="D72" s="27">
        <f>ROUND(C72*38/100,0)</f>
        <v>27018.0</v>
      </c>
      <c r="E72" s="25">
        <f>ROUND((C72*9/100),0)</f>
        <v>6399.0</v>
      </c>
      <c r="F72" s="25">
        <f t="shared" si="39"/>
        <v>104517.0</v>
      </c>
      <c r="G72" s="25">
        <f>ROUND(G71*103%,-2)</f>
        <v>67000.0</v>
      </c>
      <c r="H72" s="27">
        <f>ROUND(G72*38/100,0)</f>
        <v>25460.0</v>
      </c>
      <c r="I72" s="25">
        <f>ROUND((G72*9/100),0)</f>
        <v>6030.0</v>
      </c>
      <c r="J72" s="25">
        <f t="shared" si="41"/>
        <v>98490.0</v>
      </c>
      <c r="K72" s="25">
        <f t="shared" si="42"/>
        <v>4100.0</v>
      </c>
      <c r="L72" s="27">
        <f t="shared" si="43"/>
        <v>1558.0</v>
      </c>
      <c r="M72" s="25">
        <f t="shared" si="44"/>
        <v>369.0</v>
      </c>
      <c r="N72" s="25">
        <f t="shared" si="45"/>
        <v>6027.0</v>
      </c>
      <c r="O72" s="25">
        <f>ROUND((K72*3/100),0)</f>
        <v>123.0</v>
      </c>
      <c r="P72" s="25">
        <f t="shared" si="47"/>
        <v>603.0</v>
      </c>
      <c r="Q72" s="25"/>
      <c r="R72" s="18">
        <f t="shared" si="48"/>
        <v>726.0</v>
      </c>
      <c r="S72" s="27">
        <f t="shared" si="46"/>
        <v>5301.0</v>
      </c>
      <c r="T72" s="28"/>
      <c r="U72" s="20"/>
      <c r="V72" s="20"/>
    </row>
    <row r="73" spans="8:8" hidden="1">
      <c r="A73" s="25">
        <f>SUBTOTAL(3,$B$6:B73)</f>
        <v>0.0</v>
      </c>
      <c r="B73" s="26">
        <v>44774.0</v>
      </c>
      <c r="C73" s="25">
        <f t="shared" si="26"/>
        <v>71100.0</v>
      </c>
      <c r="D73" s="27">
        <f t="shared" si="49" ref="D73:D77">ROUND(C73*38/100,0)</f>
        <v>27018.0</v>
      </c>
      <c r="E73" s="25">
        <f t="shared" si="38"/>
        <v>6399.0</v>
      </c>
      <c r="F73" s="25">
        <f t="shared" si="39"/>
        <v>104517.0</v>
      </c>
      <c r="G73" s="25">
        <f t="shared" si="27"/>
        <v>67000.0</v>
      </c>
      <c r="H73" s="27">
        <f t="shared" si="50" ref="H73:H77">ROUND(G73*38/100,0)</f>
        <v>25460.0</v>
      </c>
      <c r="I73" s="25">
        <f t="shared" si="40"/>
        <v>6030.0</v>
      </c>
      <c r="J73" s="25">
        <f t="shared" si="41"/>
        <v>98490.0</v>
      </c>
      <c r="K73" s="25">
        <f t="shared" si="42"/>
        <v>4100.0</v>
      </c>
      <c r="L73" s="27">
        <f t="shared" si="43"/>
        <v>1558.0</v>
      </c>
      <c r="M73" s="25">
        <f t="shared" si="44"/>
        <v>369.0</v>
      </c>
      <c r="N73" s="25">
        <f t="shared" si="45"/>
        <v>6027.0</v>
      </c>
      <c r="O73" s="25">
        <f t="shared" si="51" ref="O73:O74">ROUND((K73*3/100),0)</f>
        <v>123.0</v>
      </c>
      <c r="P73" s="25">
        <f t="shared" si="47"/>
        <v>603.0</v>
      </c>
      <c r="Q73" s="25"/>
      <c r="R73" s="18">
        <f t="shared" si="48"/>
        <v>726.0</v>
      </c>
      <c r="S73" s="27">
        <f t="shared" si="46"/>
        <v>5301.0</v>
      </c>
      <c r="T73" s="28"/>
      <c r="U73" s="20"/>
      <c r="V73" s="20"/>
    </row>
    <row r="74" spans="8:8" hidden="1">
      <c r="A74" s="25">
        <f>SUBTOTAL(3,$B$6:B74)</f>
        <v>0.0</v>
      </c>
      <c r="B74" s="26">
        <v>44805.0</v>
      </c>
      <c r="C74" s="25">
        <f t="shared" si="26"/>
        <v>71100.0</v>
      </c>
      <c r="D74" s="27">
        <f t="shared" si="49"/>
        <v>27018.0</v>
      </c>
      <c r="E74" s="25">
        <f t="shared" si="38"/>
        <v>6399.0</v>
      </c>
      <c r="F74" s="25">
        <f t="shared" si="39"/>
        <v>104517.0</v>
      </c>
      <c r="G74" s="25">
        <f t="shared" si="27"/>
        <v>67000.0</v>
      </c>
      <c r="H74" s="27">
        <f t="shared" si="50"/>
        <v>25460.0</v>
      </c>
      <c r="I74" s="25">
        <f t="shared" si="40"/>
        <v>6030.0</v>
      </c>
      <c r="J74" s="25">
        <f t="shared" si="41"/>
        <v>98490.0</v>
      </c>
      <c r="K74" s="25">
        <f t="shared" si="42"/>
        <v>4100.0</v>
      </c>
      <c r="L74" s="27">
        <f t="shared" si="43"/>
        <v>1558.0</v>
      </c>
      <c r="M74" s="25">
        <f t="shared" si="44"/>
        <v>369.0</v>
      </c>
      <c r="N74" s="25">
        <f t="shared" si="45"/>
        <v>6027.0</v>
      </c>
      <c r="O74" s="25">
        <f t="shared" si="51"/>
        <v>123.0</v>
      </c>
      <c r="P74" s="25">
        <f t="shared" si="47"/>
        <v>603.0</v>
      </c>
      <c r="Q74" s="25"/>
      <c r="R74" s="18">
        <f t="shared" si="48"/>
        <v>726.0</v>
      </c>
      <c r="S74" s="27">
        <f t="shared" si="46"/>
        <v>5301.0</v>
      </c>
      <c r="T74" s="28"/>
      <c r="U74" s="20"/>
      <c r="V74" s="20"/>
    </row>
    <row r="75" spans="8:8" hidden="1">
      <c r="A75" s="25">
        <f>SUBTOTAL(3,$B$6:B75)</f>
        <v>0.0</v>
      </c>
      <c r="B75" s="26">
        <v>44835.0</v>
      </c>
      <c r="C75" s="25">
        <f t="shared" si="26"/>
        <v>71100.0</v>
      </c>
      <c r="D75" s="27">
        <f t="shared" si="49"/>
        <v>27018.0</v>
      </c>
      <c r="E75" s="25">
        <f t="shared" si="38"/>
        <v>6399.0</v>
      </c>
      <c r="F75" s="25">
        <f t="shared" si="39"/>
        <v>104517.0</v>
      </c>
      <c r="G75" s="25">
        <f t="shared" si="27"/>
        <v>67000.0</v>
      </c>
      <c r="H75" s="27">
        <f t="shared" si="50"/>
        <v>25460.0</v>
      </c>
      <c r="I75" s="25">
        <f t="shared" si="40"/>
        <v>6030.0</v>
      </c>
      <c r="J75" s="25">
        <f t="shared" si="41"/>
        <v>98490.0</v>
      </c>
      <c r="K75" s="25">
        <f t="shared" si="42"/>
        <v>4100.0</v>
      </c>
      <c r="L75" s="27">
        <f t="shared" si="43"/>
        <v>1558.0</v>
      </c>
      <c r="M75" s="25">
        <f t="shared" si="44"/>
        <v>369.0</v>
      </c>
      <c r="N75" s="25">
        <f t="shared" si="45"/>
        <v>6027.0</v>
      </c>
      <c r="O75" s="25"/>
      <c r="P75" s="25">
        <f t="shared" si="47"/>
        <v>603.0</v>
      </c>
      <c r="Q75" s="25"/>
      <c r="R75" s="18">
        <f t="shared" si="48"/>
        <v>603.0</v>
      </c>
      <c r="S75" s="27">
        <f t="shared" si="46"/>
        <v>5424.0</v>
      </c>
      <c r="T75" s="28"/>
      <c r="U75" s="20"/>
      <c r="V75" s="20"/>
    </row>
    <row r="76" spans="8:8" hidden="1">
      <c r="A76" s="25">
        <f>SUBTOTAL(3,$B$6:B76)</f>
        <v>0.0</v>
      </c>
      <c r="B76" s="26">
        <v>44866.0</v>
      </c>
      <c r="C76" s="25">
        <f t="shared" si="26"/>
        <v>71100.0</v>
      </c>
      <c r="D76" s="27">
        <f t="shared" si="49"/>
        <v>27018.0</v>
      </c>
      <c r="E76" s="25">
        <f t="shared" si="38"/>
        <v>6399.0</v>
      </c>
      <c r="F76" s="25">
        <f t="shared" si="39"/>
        <v>104517.0</v>
      </c>
      <c r="G76" s="25">
        <f t="shared" si="27"/>
        <v>67000.0</v>
      </c>
      <c r="H76" s="27">
        <f t="shared" si="50"/>
        <v>25460.0</v>
      </c>
      <c r="I76" s="25">
        <f t="shared" si="40"/>
        <v>6030.0</v>
      </c>
      <c r="J76" s="25">
        <f t="shared" si="41"/>
        <v>98490.0</v>
      </c>
      <c r="K76" s="25">
        <f t="shared" si="42"/>
        <v>4100.0</v>
      </c>
      <c r="L76" s="27">
        <f t="shared" si="43"/>
        <v>1558.0</v>
      </c>
      <c r="M76" s="25">
        <f t="shared" si="44"/>
        <v>369.0</v>
      </c>
      <c r="N76" s="25">
        <f t="shared" si="45"/>
        <v>6027.0</v>
      </c>
      <c r="O76" s="25"/>
      <c r="P76" s="25">
        <f t="shared" si="47"/>
        <v>603.0</v>
      </c>
      <c r="Q76" s="25"/>
      <c r="R76" s="18">
        <f t="shared" si="48"/>
        <v>603.0</v>
      </c>
      <c r="S76" s="27">
        <f t="shared" si="46"/>
        <v>5424.0</v>
      </c>
      <c r="T76" s="28"/>
      <c r="U76" s="20"/>
      <c r="V76" s="20"/>
    </row>
    <row r="77" spans="8:8" hidden="1">
      <c r="A77" s="25">
        <f>SUBTOTAL(3,$B$6:B77)</f>
        <v>0.0</v>
      </c>
      <c r="B77" s="26">
        <v>44896.0</v>
      </c>
      <c r="C77" s="25">
        <f t="shared" si="26"/>
        <v>71100.0</v>
      </c>
      <c r="D77" s="27">
        <f t="shared" si="49"/>
        <v>27018.0</v>
      </c>
      <c r="E77" s="25">
        <f t="shared" si="38"/>
        <v>6399.0</v>
      </c>
      <c r="F77" s="25">
        <f t="shared" si="39"/>
        <v>104517.0</v>
      </c>
      <c r="G77" s="25">
        <f t="shared" si="27"/>
        <v>67000.0</v>
      </c>
      <c r="H77" s="27">
        <f t="shared" si="50"/>
        <v>25460.0</v>
      </c>
      <c r="I77" s="25">
        <f t="shared" si="40"/>
        <v>6030.0</v>
      </c>
      <c r="J77" s="25">
        <f t="shared" si="41"/>
        <v>98490.0</v>
      </c>
      <c r="K77" s="25">
        <f t="shared" si="42"/>
        <v>4100.0</v>
      </c>
      <c r="L77" s="27">
        <f t="shared" si="43"/>
        <v>1558.0</v>
      </c>
      <c r="M77" s="25">
        <f t="shared" si="44"/>
        <v>369.0</v>
      </c>
      <c r="N77" s="25">
        <f t="shared" si="45"/>
        <v>6027.0</v>
      </c>
      <c r="O77" s="25"/>
      <c r="P77" s="25">
        <f t="shared" si="47"/>
        <v>603.0</v>
      </c>
      <c r="Q77" s="25"/>
      <c r="R77" s="18">
        <f t="shared" si="48"/>
        <v>603.0</v>
      </c>
      <c r="S77" s="27">
        <f t="shared" si="46"/>
        <v>5424.0</v>
      </c>
      <c r="T77" s="28"/>
      <c r="U77" s="20"/>
      <c r="V77" s="20"/>
    </row>
    <row r="78" spans="8:8" hidden="1">
      <c r="A78" s="25">
        <f>SUBTOTAL(3,$B$6:B78)</f>
        <v>0.0</v>
      </c>
      <c r="B78" s="26">
        <v>44927.0</v>
      </c>
      <c r="C78" s="25">
        <f t="shared" si="26"/>
        <v>71100.0</v>
      </c>
      <c r="D78" s="27">
        <f>ROUND(C78*42/100,0)</f>
        <v>29862.0</v>
      </c>
      <c r="E78" s="25">
        <f t="shared" si="52" ref="E78:E86">ROUND((C78*9/100),0)</f>
        <v>6399.0</v>
      </c>
      <c r="F78" s="25">
        <f t="shared" si="53" ref="F78:F86">SUM(C78:E78)</f>
        <v>107361.0</v>
      </c>
      <c r="G78" s="25">
        <f t="shared" si="27"/>
        <v>67000.0</v>
      </c>
      <c r="H78" s="27">
        <f>ROUND(G78*42/100,0)</f>
        <v>28140.0</v>
      </c>
      <c r="I78" s="25">
        <f t="shared" si="54" ref="I78:I86">ROUND((G78*9/100),0)</f>
        <v>6030.0</v>
      </c>
      <c r="J78" s="25">
        <f t="shared" si="55" ref="J78:J86">SUM(G78:I78)</f>
        <v>101170.0</v>
      </c>
      <c r="K78" s="25">
        <f t="shared" si="56" ref="K78:K86">C78-G78</f>
        <v>4100.0</v>
      </c>
      <c r="L78" s="27">
        <f t="shared" si="57" ref="L78:L86">D78-H78</f>
        <v>1722.0</v>
      </c>
      <c r="M78" s="25">
        <f t="shared" si="58" ref="M78:M86">E78-I78</f>
        <v>369.0</v>
      </c>
      <c r="N78" s="25">
        <f t="shared" si="59" ref="N78:N86">SUM(K78:M78)</f>
        <v>6191.0</v>
      </c>
      <c r="O78" s="25">
        <f>ROUND((K78*4/100),0)</f>
        <v>164.0</v>
      </c>
      <c r="P78" s="25">
        <f t="shared" si="60" ref="P78:P86">ROUND(N78*10/100,0)</f>
        <v>619.0</v>
      </c>
      <c r="Q78" s="25"/>
      <c r="R78" s="18">
        <f t="shared" si="61" ref="R78:R86">SUM(O78:Q78)</f>
        <v>783.0</v>
      </c>
      <c r="S78" s="27">
        <f t="shared" si="62" ref="S78:S86">N78-R78</f>
        <v>5408.0</v>
      </c>
      <c r="T78" s="28"/>
      <c r="U78" s="20"/>
      <c r="V78" s="20"/>
    </row>
    <row r="79" spans="8:8" hidden="1">
      <c r="A79" s="25">
        <f>SUBTOTAL(3,$B$6:B79)</f>
        <v>0.0</v>
      </c>
      <c r="B79" s="26">
        <v>44958.0</v>
      </c>
      <c r="C79" s="25">
        <f t="shared" si="26"/>
        <v>71100.0</v>
      </c>
      <c r="D79" s="27">
        <f t="shared" si="63" ref="D79:D86">ROUND(C79*42/100,0)</f>
        <v>29862.0</v>
      </c>
      <c r="E79" s="25">
        <f t="shared" si="52"/>
        <v>6399.0</v>
      </c>
      <c r="F79" s="25">
        <f t="shared" si="53"/>
        <v>107361.0</v>
      </c>
      <c r="G79" s="25">
        <f t="shared" si="27"/>
        <v>67000.0</v>
      </c>
      <c r="H79" s="27">
        <f t="shared" si="64" ref="H79:H86">ROUND(G79*42/100,0)</f>
        <v>28140.0</v>
      </c>
      <c r="I79" s="25">
        <f t="shared" si="54"/>
        <v>6030.0</v>
      </c>
      <c r="J79" s="25">
        <f t="shared" si="55"/>
        <v>101170.0</v>
      </c>
      <c r="K79" s="25">
        <f t="shared" si="56"/>
        <v>4100.0</v>
      </c>
      <c r="L79" s="27">
        <f t="shared" si="57"/>
        <v>1722.0</v>
      </c>
      <c r="M79" s="25">
        <f t="shared" si="58"/>
        <v>369.0</v>
      </c>
      <c r="N79" s="25">
        <f t="shared" si="59"/>
        <v>6191.0</v>
      </c>
      <c r="O79" s="25">
        <f t="shared" si="65" ref="O79:O80">ROUND((K79*4/100),0)</f>
        <v>164.0</v>
      </c>
      <c r="P79" s="25">
        <f t="shared" si="60"/>
        <v>619.0</v>
      </c>
      <c r="Q79" s="25"/>
      <c r="R79" s="18">
        <f t="shared" si="61"/>
        <v>783.0</v>
      </c>
      <c r="S79" s="27">
        <f t="shared" si="62"/>
        <v>5408.0</v>
      </c>
      <c r="T79" s="28"/>
      <c r="U79" s="20"/>
      <c r="V79" s="20"/>
    </row>
    <row r="80" spans="8:8" ht="24.75" customHeight="1">
      <c r="A80" s="29">
        <f>SUBTOTAL(3,$B$6:B80)</f>
        <v>1.0</v>
      </c>
      <c r="B80" s="30">
        <v>44986.0</v>
      </c>
      <c r="C80" s="29">
        <v>17148.0</v>
      </c>
      <c r="D80" s="31">
        <f t="shared" si="63"/>
        <v>7202.0</v>
      </c>
      <c r="E80" s="29">
        <f t="shared" si="52"/>
        <v>1543.0</v>
      </c>
      <c r="F80" s="29">
        <f t="shared" si="53"/>
        <v>25893.0</v>
      </c>
      <c r="G80" s="29">
        <v>12039.0</v>
      </c>
      <c r="H80" s="31"/>
      <c r="I80" s="29"/>
      <c r="J80" s="29">
        <f t="shared" si="55"/>
        <v>12039.0</v>
      </c>
      <c r="K80" s="29">
        <f t="shared" si="56"/>
        <v>5109.0</v>
      </c>
      <c r="L80" s="31">
        <f t="shared" si="57"/>
        <v>7202.0</v>
      </c>
      <c r="M80" s="29">
        <f t="shared" si="58"/>
        <v>1543.0</v>
      </c>
      <c r="N80" s="29">
        <f t="shared" si="59"/>
        <v>13854.0</v>
      </c>
      <c r="O80" s="29">
        <v>1450.0</v>
      </c>
      <c r="P80" s="29">
        <f t="shared" si="60"/>
        <v>1385.0</v>
      </c>
      <c r="Q80" s="29"/>
      <c r="R80" s="32">
        <f t="shared" si="61"/>
        <v>2835.0</v>
      </c>
      <c r="S80" s="31">
        <f t="shared" si="62"/>
        <v>11019.0</v>
      </c>
      <c r="T80" s="33"/>
      <c r="U80" s="20"/>
      <c r="V80" s="20"/>
    </row>
    <row r="81" spans="8:8" ht="24.75" customHeight="1">
      <c r="A81" s="29">
        <f>SUBTOTAL(3,$B$6:B81)</f>
        <v>2.0</v>
      </c>
      <c r="B81" s="30">
        <v>45017.0</v>
      </c>
      <c r="C81" s="29">
        <v>44300.0</v>
      </c>
      <c r="D81" s="31">
        <f t="shared" si="63"/>
        <v>18606.0</v>
      </c>
      <c r="E81" s="29">
        <f t="shared" si="52"/>
        <v>3987.0</v>
      </c>
      <c r="F81" s="29">
        <f t="shared" si="53"/>
        <v>66893.0</v>
      </c>
      <c r="G81" s="29">
        <v>31100.0</v>
      </c>
      <c r="H81" s="31"/>
      <c r="I81" s="29"/>
      <c r="J81" s="29">
        <f t="shared" si="55"/>
        <v>31100.0</v>
      </c>
      <c r="K81" s="29">
        <f t="shared" si="56"/>
        <v>13200.0</v>
      </c>
      <c r="L81" s="31">
        <f t="shared" si="57"/>
        <v>18606.0</v>
      </c>
      <c r="M81" s="29">
        <f t="shared" si="58"/>
        <v>3987.0</v>
      </c>
      <c r="N81" s="29">
        <f t="shared" si="59"/>
        <v>35793.0</v>
      </c>
      <c r="O81" s="29">
        <v>1450.0</v>
      </c>
      <c r="P81" s="29">
        <f t="shared" si="60"/>
        <v>3579.0</v>
      </c>
      <c r="Q81" s="29"/>
      <c r="R81" s="32">
        <f t="shared" si="61"/>
        <v>5029.0</v>
      </c>
      <c r="S81" s="31">
        <f t="shared" si="62"/>
        <v>30764.0</v>
      </c>
      <c r="T81" s="33"/>
      <c r="U81" s="20"/>
      <c r="V81" s="20"/>
    </row>
    <row r="82" spans="8:8" ht="24.75" customHeight="1">
      <c r="A82" s="29">
        <f>SUBTOTAL(3,$B$6:B82)</f>
        <v>3.0</v>
      </c>
      <c r="B82" s="30">
        <v>45047.0</v>
      </c>
      <c r="C82" s="29">
        <f t="shared" si="26"/>
        <v>44300.0</v>
      </c>
      <c r="D82" s="31">
        <f t="shared" si="63"/>
        <v>18606.0</v>
      </c>
      <c r="E82" s="29">
        <f t="shared" si="52"/>
        <v>3987.0</v>
      </c>
      <c r="F82" s="29">
        <f t="shared" si="53"/>
        <v>66893.0</v>
      </c>
      <c r="G82" s="29">
        <f t="shared" si="27"/>
        <v>31100.0</v>
      </c>
      <c r="H82" s="31"/>
      <c r="I82" s="29"/>
      <c r="J82" s="29">
        <f t="shared" si="55"/>
        <v>31100.0</v>
      </c>
      <c r="K82" s="29">
        <f t="shared" si="56"/>
        <v>13200.0</v>
      </c>
      <c r="L82" s="31">
        <f t="shared" si="57"/>
        <v>18606.0</v>
      </c>
      <c r="M82" s="29">
        <f t="shared" si="58"/>
        <v>3987.0</v>
      </c>
      <c r="N82" s="29">
        <f t="shared" si="59"/>
        <v>35793.0</v>
      </c>
      <c r="O82" s="29">
        <v>1450.0</v>
      </c>
      <c r="P82" s="29">
        <f t="shared" si="60"/>
        <v>3579.0</v>
      </c>
      <c r="Q82" s="29"/>
      <c r="R82" s="32">
        <f t="shared" si="61"/>
        <v>5029.0</v>
      </c>
      <c r="S82" s="31">
        <f t="shared" si="62"/>
        <v>30764.0</v>
      </c>
      <c r="T82" s="33"/>
      <c r="U82" s="20"/>
      <c r="V82" s="20"/>
    </row>
    <row r="83" spans="8:8" ht="24.75" customHeight="1">
      <c r="A83" s="29">
        <f>SUBTOTAL(3,$B$6:B83)</f>
        <v>4.0</v>
      </c>
      <c r="B83" s="30">
        <v>45078.0</v>
      </c>
      <c r="C83" s="29">
        <f t="shared" si="26"/>
        <v>44300.0</v>
      </c>
      <c r="D83" s="31">
        <f t="shared" si="63"/>
        <v>18606.0</v>
      </c>
      <c r="E83" s="29">
        <f t="shared" si="52"/>
        <v>3987.0</v>
      </c>
      <c r="F83" s="29">
        <f t="shared" si="53"/>
        <v>66893.0</v>
      </c>
      <c r="G83" s="29">
        <f t="shared" si="27"/>
        <v>31100.0</v>
      </c>
      <c r="H83" s="31"/>
      <c r="I83" s="29"/>
      <c r="J83" s="29">
        <f t="shared" si="55"/>
        <v>31100.0</v>
      </c>
      <c r="K83" s="29">
        <f t="shared" si="56"/>
        <v>13200.0</v>
      </c>
      <c r="L83" s="31">
        <f t="shared" si="57"/>
        <v>18606.0</v>
      </c>
      <c r="M83" s="29">
        <f t="shared" si="58"/>
        <v>3987.0</v>
      </c>
      <c r="N83" s="29">
        <f t="shared" si="59"/>
        <v>35793.0</v>
      </c>
      <c r="O83" s="29">
        <v>1450.0</v>
      </c>
      <c r="P83" s="29">
        <f t="shared" si="60"/>
        <v>3579.0</v>
      </c>
      <c r="Q83" s="29"/>
      <c r="R83" s="32">
        <f t="shared" si="61"/>
        <v>5029.0</v>
      </c>
      <c r="S83" s="31">
        <f t="shared" si="62"/>
        <v>30764.0</v>
      </c>
      <c r="T83" s="33"/>
      <c r="U83" s="20"/>
      <c r="V83" s="20"/>
    </row>
    <row r="84" spans="8:8" ht="24.75" customHeight="1">
      <c r="A84" s="29">
        <f>SUBTOTAL(3,$B$6:B84)</f>
        <v>5.0</v>
      </c>
      <c r="B84" s="30">
        <v>45108.0</v>
      </c>
      <c r="C84" s="29">
        <f>ROUND(C83*103%,-2)</f>
        <v>45600.0</v>
      </c>
      <c r="D84" s="31">
        <f t="shared" si="63"/>
        <v>19152.0</v>
      </c>
      <c r="E84" s="29">
        <f t="shared" si="52"/>
        <v>4104.0</v>
      </c>
      <c r="F84" s="29">
        <f t="shared" si="53"/>
        <v>68856.0</v>
      </c>
      <c r="G84" s="29">
        <f>ROUND(G83*103%,-2)</f>
        <v>32000.0</v>
      </c>
      <c r="H84" s="31"/>
      <c r="I84" s="29"/>
      <c r="J84" s="29">
        <f t="shared" si="55"/>
        <v>32000.0</v>
      </c>
      <c r="K84" s="29">
        <f t="shared" si="56"/>
        <v>13600.0</v>
      </c>
      <c r="L84" s="31">
        <f t="shared" si="57"/>
        <v>19152.0</v>
      </c>
      <c r="M84" s="29">
        <f t="shared" si="58"/>
        <v>4104.0</v>
      </c>
      <c r="N84" s="29">
        <f t="shared" si="59"/>
        <v>36856.0</v>
      </c>
      <c r="O84" s="29">
        <v>1450.0</v>
      </c>
      <c r="P84" s="29">
        <f t="shared" si="60"/>
        <v>3686.0</v>
      </c>
      <c r="Q84" s="29"/>
      <c r="R84" s="32">
        <f t="shared" si="61"/>
        <v>5136.0</v>
      </c>
      <c r="S84" s="31">
        <f t="shared" si="62"/>
        <v>31720.0</v>
      </c>
      <c r="T84" s="33"/>
      <c r="U84" s="20"/>
      <c r="V84" s="20"/>
    </row>
    <row r="85" spans="8:8" hidden="1">
      <c r="A85" s="25">
        <f>SUBTOTAL(3,$B$6:B85)</f>
        <v>5.0</v>
      </c>
      <c r="B85" s="26">
        <v>45139.0</v>
      </c>
      <c r="C85" s="25">
        <f t="shared" si="26"/>
        <v>45600.0</v>
      </c>
      <c r="D85" s="27">
        <f t="shared" si="63"/>
        <v>19152.0</v>
      </c>
      <c r="E85" s="25">
        <f t="shared" si="52"/>
        <v>4104.0</v>
      </c>
      <c r="F85" s="25">
        <f t="shared" si="53"/>
        <v>68856.0</v>
      </c>
      <c r="G85" s="25">
        <f t="shared" si="27"/>
        <v>32000.0</v>
      </c>
      <c r="H85" s="27">
        <f t="shared" si="64"/>
        <v>13440.0</v>
      </c>
      <c r="I85" s="25">
        <f t="shared" si="54"/>
        <v>2880.0</v>
      </c>
      <c r="J85" s="25">
        <f t="shared" si="55"/>
        <v>48320.0</v>
      </c>
      <c r="K85" s="25">
        <f t="shared" si="56"/>
        <v>13600.0</v>
      </c>
      <c r="L85" s="27">
        <f t="shared" si="57"/>
        <v>5712.0</v>
      </c>
      <c r="M85" s="25">
        <f t="shared" si="58"/>
        <v>1224.0</v>
      </c>
      <c r="N85" s="25">
        <f t="shared" si="59"/>
        <v>20536.0</v>
      </c>
      <c r="O85" s="25"/>
      <c r="P85" s="25">
        <f t="shared" si="60"/>
        <v>2054.0</v>
      </c>
      <c r="Q85" s="25"/>
      <c r="R85" s="18">
        <f t="shared" si="61"/>
        <v>2054.0</v>
      </c>
      <c r="S85" s="27">
        <f t="shared" si="62"/>
        <v>18482.0</v>
      </c>
      <c r="T85" s="28"/>
      <c r="U85" s="20"/>
      <c r="V85" s="20"/>
    </row>
    <row r="86" spans="8:8" hidden="1">
      <c r="A86" s="25">
        <f>SUBTOTAL(3,$B$6:B86)</f>
        <v>5.0</v>
      </c>
      <c r="B86" s="26">
        <v>45170.0</v>
      </c>
      <c r="C86" s="25">
        <f t="shared" si="26"/>
        <v>45600.0</v>
      </c>
      <c r="D86" s="27">
        <f t="shared" si="63"/>
        <v>19152.0</v>
      </c>
      <c r="E86" s="25">
        <f t="shared" si="52"/>
        <v>4104.0</v>
      </c>
      <c r="F86" s="25">
        <f t="shared" si="53"/>
        <v>68856.0</v>
      </c>
      <c r="G86" s="25">
        <f t="shared" si="27"/>
        <v>32000.0</v>
      </c>
      <c r="H86" s="27">
        <f t="shared" si="64"/>
        <v>13440.0</v>
      </c>
      <c r="I86" s="25">
        <f t="shared" si="54"/>
        <v>2880.0</v>
      </c>
      <c r="J86" s="25">
        <f t="shared" si="55"/>
        <v>48320.0</v>
      </c>
      <c r="K86" s="25">
        <f t="shared" si="56"/>
        <v>13600.0</v>
      </c>
      <c r="L86" s="27">
        <f t="shared" si="57"/>
        <v>5712.0</v>
      </c>
      <c r="M86" s="25">
        <f t="shared" si="58"/>
        <v>1224.0</v>
      </c>
      <c r="N86" s="25">
        <f t="shared" si="59"/>
        <v>20536.0</v>
      </c>
      <c r="O86" s="25"/>
      <c r="P86" s="25">
        <f t="shared" si="60"/>
        <v>2054.0</v>
      </c>
      <c r="Q86" s="25"/>
      <c r="R86" s="18">
        <f t="shared" si="61"/>
        <v>2054.0</v>
      </c>
      <c r="S86" s="27">
        <f t="shared" si="62"/>
        <v>18482.0</v>
      </c>
      <c r="T86" s="28"/>
      <c r="U86" s="20"/>
      <c r="V86" s="20"/>
    </row>
    <row r="87" spans="8:8" ht="60.75" customHeight="1">
      <c r="A87" s="34" t="s">
        <v>10</v>
      </c>
      <c r="B87" s="34"/>
      <c r="C87" s="35">
        <f>SUBTOTAL(9,C6:C86)</f>
        <v>195648.0</v>
      </c>
      <c r="D87" s="35">
        <f t="shared" si="66" ref="D87:S87">SUBTOTAL(9,D6:D86)</f>
        <v>82172.0</v>
      </c>
      <c r="E87" s="35">
        <f t="shared" si="66"/>
        <v>17608.0</v>
      </c>
      <c r="F87" s="35">
        <f t="shared" si="66"/>
        <v>295428.0</v>
      </c>
      <c r="G87" s="35">
        <f t="shared" si="66"/>
        <v>137339.0</v>
      </c>
      <c r="H87" s="35">
        <f t="shared" si="66"/>
        <v>0.0</v>
      </c>
      <c r="I87" s="35">
        <f t="shared" si="66"/>
        <v>0.0</v>
      </c>
      <c r="J87" s="35">
        <f t="shared" si="66"/>
        <v>137339.0</v>
      </c>
      <c r="K87" s="35">
        <f t="shared" si="66"/>
        <v>58309.0</v>
      </c>
      <c r="L87" s="35">
        <f t="shared" si="66"/>
        <v>82172.0</v>
      </c>
      <c r="M87" s="35">
        <f t="shared" si="66"/>
        <v>17608.0</v>
      </c>
      <c r="N87" s="35">
        <f t="shared" si="66"/>
        <v>158089.0</v>
      </c>
      <c r="O87" s="35">
        <f t="shared" si="66"/>
        <v>7250.0</v>
      </c>
      <c r="P87" s="35">
        <f t="shared" si="66"/>
        <v>15808.0</v>
      </c>
      <c r="Q87" s="35">
        <f t="shared" si="66"/>
        <v>0.0</v>
      </c>
      <c r="R87" s="35">
        <f t="shared" si="66"/>
        <v>23058.0</v>
      </c>
      <c r="S87" s="35">
        <f t="shared" si="66"/>
        <v>135031.0</v>
      </c>
      <c r="T87" s="36"/>
      <c r="U87" s="37"/>
      <c r="V87" s="37"/>
    </row>
    <row r="88" spans="8:8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  <row r="89" spans="8:8">
      <c r="A89" s="38"/>
      <c r="B89" s="39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</row>
    <row r="90" spans="8:8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</row>
    <row r="91" spans="8:8">
      <c r="A91" s="38"/>
      <c r="B91" s="39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</row>
    <row r="92" spans="8:8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</row>
    <row r="93" spans="8:8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</row>
    <row r="94" spans="8:8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</row>
  </sheetData>
  <autoFilter ref="B4:B87">
    <filterColumn colId="0" showButton="1">
      <filters blank="1">
        <dateGroupItem year="2023" month="3" dateTimeGrouping="month"/>
        <dateGroupItem year="2023" month="4" dateTimeGrouping="month"/>
        <dateGroupItem year="2023" month="5" dateTimeGrouping="month"/>
        <dateGroupItem year="2023" month="6" dateTimeGrouping="month"/>
        <dateGroupItem year="2023" month="7" dateTimeGrouping="month"/>
      </filters>
    </filterColumn>
  </autoFilter>
  <mergeCells count="15">
    <mergeCell ref="R4:R5"/>
    <mergeCell ref="A4:A5"/>
    <mergeCell ref="O4:O5"/>
    <mergeCell ref="C4:F4"/>
    <mergeCell ref="B4:B5"/>
    <mergeCell ref="G4:J4"/>
    <mergeCell ref="K4:N4"/>
    <mergeCell ref="Q4:Q5"/>
    <mergeCell ref="A87:B87"/>
    <mergeCell ref="A1:T1"/>
    <mergeCell ref="S4:S5"/>
    <mergeCell ref="A2:T2"/>
    <mergeCell ref="T4:T5"/>
    <mergeCell ref="A3:T3"/>
    <mergeCell ref="P4:P5"/>
  </mergeCells>
  <pageMargins left="0.51" right="0.43" top="0.32" bottom="0.75" header="0.3" footer="0.3"/>
  <pageSetup paperSize="9" scale="69" orientation="landscape"/>
  <headerFooter>
    <oddFooter>&amp;C&amp;"Arial Black,Regular"RAJTEACHERS.NET</oddFooter>
  </headerFooter>
  <drawing r:id="rId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SM-X620</dc:creator>
  <dcterms:created xsi:type="dcterms:W3CDTF">2006-09-15T18:30:00Z</dcterms:created>
  <dcterms:modified xsi:type="dcterms:W3CDTF">2026-09-08T13:00:20Z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96e0195a8cc046b2a64bf0b0d203429c</vt:lpwstr>
  </property>
</Properties>
</file>